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15" tabRatio="860" activeTab="2"/>
  </bookViews>
  <sheets>
    <sheet name="สินทรัยพ์-หนี้สิน" sheetId="1" r:id="rId1"/>
    <sheet name="หมายเหตุ" sheetId="2" r:id="rId2"/>
    <sheet name="ทรัพย์สิน" sheetId="3" r:id="rId3"/>
    <sheet name="Sheet1" sheetId="4" r:id="rId4"/>
    <sheet name="ลูกหนี้ภาษี" sheetId="5" r:id="rId5"/>
    <sheet name="ลูกหนี้ ศก.ชุมชน" sheetId="6" r:id="rId6"/>
    <sheet name="ค้างจ่าย" sheetId="7" r:id="rId7"/>
    <sheet name="เงินรับฝาก" sheetId="8" r:id="rId8"/>
    <sheet name="ปิดเงินสะสม" sheetId="9" r:id="rId9"/>
    <sheet name="เงินสะสม" sheetId="10" r:id="rId10"/>
    <sheet name="ทุนสำรอง" sheetId="11" r:id="rId11"/>
    <sheet name="ก่อนปิดบัญชี(ปป)" sheetId="12" r:id="rId12"/>
    <sheet name="งบทดลองหลังปิดบัญชี" sheetId="13" r:id="rId13"/>
    <sheet name="กระดาษทำการ" sheetId="14" r:id="rId14"/>
    <sheet name="งบรายรับ-รายจ่าย" sheetId="15" r:id="rId15"/>
    <sheet name="รายรับ" sheetId="16" r:id="rId16"/>
    <sheet name="งบทรัพย์สิน 1" sheetId="17" r:id="rId17"/>
    <sheet name="งบทรัพย์สินคลังจังหวัด" sheetId="18" r:id="rId18"/>
    <sheet name="ทรัพย์สินคลังจังหวัด" sheetId="19" r:id="rId19"/>
    <sheet name="งบทรัพย์สิน" sheetId="20" r:id="rId20"/>
    <sheet name="Sheet2" sheetId="21" r:id="rId21"/>
    <sheet name="Sheet3" sheetId="22" r:id="rId22"/>
  </sheets>
  <definedNames>
    <definedName name="_xlnm.Print_Area" localSheetId="20">'Sheet2'!$A$1:$D$103</definedName>
    <definedName name="_xlnm.Print_Area" localSheetId="13">'กระดาษทำการ'!$A$1:$R$33</definedName>
    <definedName name="_xlnm.Print_Area" localSheetId="11">'ก่อนปิดบัญชี(ปป)'!$A$1:$D$36</definedName>
    <definedName name="_xlnm.Print_Area" localSheetId="6">'ค้างจ่าย'!$A$1:$G$21</definedName>
    <definedName name="_xlnm.Print_Area" localSheetId="12">'งบทดลองหลังปิดบัญชี'!$A$1:$D$25</definedName>
    <definedName name="_xlnm.Print_Area" localSheetId="14">'งบรายรับ-รายจ่าย'!$A$1:$G$45</definedName>
    <definedName name="_xlnm.Print_Area" localSheetId="7">'เงินรับฝาก'!$A$1:$E$24</definedName>
    <definedName name="_xlnm.Print_Area" localSheetId="2">'ทรัพย์สิน'!$A$1:$D$80</definedName>
    <definedName name="_xlnm.Print_Area" localSheetId="8">'ปิดเงินสะสม'!$A$1:$H$27</definedName>
    <definedName name="_xlnm.Print_Area" localSheetId="5">'ลูกหนี้ ศก.ชุมชน'!$A$1:$E$25</definedName>
    <definedName name="_xlnm.Print_Area" localSheetId="4">'ลูกหนี้ภาษี'!$A$1:$J$38</definedName>
    <definedName name="_xlnm.Print_Area" localSheetId="0">'สินทรัยพ์-หนี้สิน'!$A$1:$J$35</definedName>
    <definedName name="_xlnm.Print_Titles" localSheetId="20">'Sheet2'!$6:$7</definedName>
    <definedName name="_xlnm.Print_Titles" localSheetId="13">'กระดาษทำการ'!$3:$4</definedName>
    <definedName name="_xlnm.Print_Titles" localSheetId="19">'งบทรัพย์สิน'!$5:$6</definedName>
    <definedName name="_xlnm.Print_Titles" localSheetId="2">'ทรัพย์สิน'!$6:$7</definedName>
  </definedNames>
  <calcPr fullCalcOnLoad="1"/>
</workbook>
</file>

<file path=xl/sharedStrings.xml><?xml version="1.0" encoding="utf-8"?>
<sst xmlns="http://schemas.openxmlformats.org/spreadsheetml/2006/main" count="1734" uniqueCount="720">
  <si>
    <t>รายการ</t>
  </si>
  <si>
    <t>รหัสบัญชี</t>
  </si>
  <si>
    <t>เครดิต</t>
  </si>
  <si>
    <t>รวม</t>
  </si>
  <si>
    <t>งบกลาง</t>
  </si>
  <si>
    <t>ค่าตอบแทน</t>
  </si>
  <si>
    <t>องค์การบริหารส่วนตำบลค้างพลู</t>
  </si>
  <si>
    <t>เดบิต</t>
  </si>
  <si>
    <t>เงินฝากธนาคารกรุงไทย (กระแสรายวัน) เลขที่ 341-6-00427-2</t>
  </si>
  <si>
    <t>เงินฝากธนาคารกรุงไทย (ออมทรัพย์) เลขที่ 341-0-22167-0</t>
  </si>
  <si>
    <t>เงินฝากธนาคาร ออมสินโนนไทย (เผื่อเรียก) เลขที่ 0-5273080750-1</t>
  </si>
  <si>
    <t>ลูกหนี้-ภาษีบำรุงท้องที่</t>
  </si>
  <si>
    <t>ค่าใช้สอย</t>
  </si>
  <si>
    <t>ค่าวัสดุ</t>
  </si>
  <si>
    <t>เงินอุดหนุน</t>
  </si>
  <si>
    <t>ค่าครุภัณฑ์</t>
  </si>
  <si>
    <t>รายจ่ายอื่น</t>
  </si>
  <si>
    <t>เงินรับฝาก (หมายเหตุ 2)</t>
  </si>
  <si>
    <t>เงินทุนสำรองเงินสะสม</t>
  </si>
  <si>
    <t>เงินฝากธนาคาร ธกส.โนนไทย (ออมทรัพย์) เลขที่ 521-2-95775-9</t>
  </si>
  <si>
    <t>เงินฝากธนาคาร ธกส.โนนไทย (ออมทรัพย์) เลขที่ 521-2-56882-3</t>
  </si>
  <si>
    <t>เงินฝากธนาคาร ธกส.โนนไทย (ประจำ) เลขที่ 521-4-11941-2</t>
  </si>
  <si>
    <t xml:space="preserve">                (นายสิทธิชัย  รักกุศล)</t>
  </si>
  <si>
    <t>องค์การบริหารส่วนตำบลค้างพลู  อำเภอโนนไทย  จังหวัดนครราชสีมา</t>
  </si>
  <si>
    <t>ทุนทรัพย์สิน</t>
  </si>
  <si>
    <t>รายรับ</t>
  </si>
  <si>
    <t>ประมาณการ</t>
  </si>
  <si>
    <t>รายรับตามประมาณการ</t>
  </si>
  <si>
    <t>ภาษีอากร</t>
  </si>
  <si>
    <t>ค่าธรรมเนียม ค่าปรับ และค่าใบอนุญาต</t>
  </si>
  <si>
    <t>รายได้จากทรัพย์สิน</t>
  </si>
  <si>
    <t>รายได้จากสาธารณูปโภค  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</si>
  <si>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</si>
  <si>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</si>
  <si>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</si>
  <si>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เงินอุดหนุนสำหรับดำเนินตามอำนาจหน้าที่ฯ</t>
  </si>
  <si>
    <t>รายรับจริง</t>
  </si>
  <si>
    <t>+/-</t>
  </si>
  <si>
    <t>สูง/ต่ำ</t>
  </si>
  <si>
    <t>รวมเงินตามประมาณการรายรับทั้งสิ้น</t>
  </si>
  <si>
    <t>เงินอุดหนุนที่รัฐบาลให้โดยระบุวัตถุประสงค์ (เฉพาะกิจ)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</si>
  <si>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</si>
  <si>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</si>
  <si>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</si>
  <si>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สาธารณูปโภค</t>
  </si>
  <si>
    <t>ค่าที่ดิน  และสิ่งก่อสร้าง</t>
  </si>
  <si>
    <t>รวมรายจ่ายตามประมาณการรายจ่ายทั้งสิ้น</t>
  </si>
  <si>
    <t>รวมรายจ่ายเงินอุดหนุนที่รัฐบาลให้โดยระบุวัตถุประสงค์</t>
  </si>
  <si>
    <t>รวมรายจ่ายทั้งสิ้น</t>
  </si>
  <si>
    <t>สูงกว่า</t>
  </si>
  <si>
    <t>รายรับ                                                          รายจ่าย</t>
  </si>
  <si>
    <t>(ต่ำกว่า)</t>
  </si>
  <si>
    <t>รายจ่ายจริง</t>
  </si>
  <si>
    <t>ประเภททรัพย์สิน</t>
  </si>
  <si>
    <t>จำนวนเงิน</t>
  </si>
  <si>
    <t>รหัส</t>
  </si>
  <si>
    <t>บัญชี</t>
  </si>
  <si>
    <t>(นายสิทธิชัย  รักกุศล)</t>
  </si>
  <si>
    <t>เงินเดือน(ฝ่ายการเมือง)</t>
  </si>
  <si>
    <t>เงินเดือน(ฝ่ายประจำ)</t>
  </si>
  <si>
    <t>ค่าสาธารณูปโภค</t>
  </si>
  <si>
    <t>ค่าที่ดิน และสิ่งก่อสร้าง</t>
  </si>
  <si>
    <t>งบทดลอง</t>
  </si>
  <si>
    <t>ปลัด อบต. ค้างพลู</t>
  </si>
  <si>
    <t>เงินรับฝาก</t>
  </si>
  <si>
    <t>รวมทั้งสิ้น</t>
  </si>
  <si>
    <t>รายจ่ายค้างจ่าย</t>
  </si>
  <si>
    <t>หมายเหตุ</t>
  </si>
  <si>
    <t>กระดาษทำการ</t>
  </si>
  <si>
    <t>ใบผ่านรายการบัญชีทั่วไป</t>
  </si>
  <si>
    <t>ใบผ่านรายการบัญชมาตรฐาน</t>
  </si>
  <si>
    <t>(ปรับปรุง)</t>
  </si>
  <si>
    <t>(ปิดบัญชี)</t>
  </si>
  <si>
    <t>เงินฝากธนาคาร ธ.ก.ส. (กระแสรายวัน) เลขที่ 521-5-00028-6</t>
  </si>
  <si>
    <t>+</t>
  </si>
  <si>
    <t>-</t>
  </si>
  <si>
    <t>รับจริงเดือนนี้</t>
  </si>
  <si>
    <t>รวมรับจริง</t>
  </si>
  <si>
    <t>ทั้งหมด</t>
  </si>
  <si>
    <t>รายได้จัดเก็บเอง</t>
  </si>
  <si>
    <t>หมวดภาษีอากร</t>
  </si>
  <si>
    <t>(1)  ภาษีโรงเรือน  และที่ดิน</t>
  </si>
  <si>
    <t>(2)  ภาษีบำรุงท้องที่</t>
  </si>
  <si>
    <t>(3)  ภาษีป้าย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</si>
  <si>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</si>
  <si>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</si>
  <si>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</si>
  <si>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</si>
  <si>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(1)  ภาษี และค่าธรรมเนียมรถยนต์หรือล้อเลื่อน</t>
  </si>
  <si>
    <t>(2)  ภาษีมูลค่าเพิ่มตาม พ.ร.บ. กำหนดแผนฯ</t>
  </si>
  <si>
    <t>(4)  ภาษีธุรกิจเฉพาะ</t>
  </si>
  <si>
    <t>(5)  ภาษีสุรา</t>
  </si>
  <si>
    <t>(6)  ภาษีสรรพสามิต</t>
  </si>
  <si>
    <t>รายได้ที่รัฐบาลอุดหนุนให้องค์กรปกครองส่วนท้องถิ่น</t>
  </si>
  <si>
    <t>ภาษีหัก ณ ที่จ่าย</t>
  </si>
  <si>
    <t>ค่าใช้จ่ายภาษีบำรุงท้องที่ 5%</t>
  </si>
  <si>
    <t>ส่วนลดภาษีบำรุงท้องที่ 6%</t>
  </si>
  <si>
    <t xml:space="preserve">                           ผอ. กองคลัง</t>
  </si>
  <si>
    <t xml:space="preserve">             องค์การบริหารส่วนตำบลค้างพลู                   </t>
  </si>
  <si>
    <t xml:space="preserve">      สุขภาพ</t>
  </si>
  <si>
    <t>หมวดรายได้จากทุน</t>
  </si>
  <si>
    <t>(1)  ค่าขายทอดตลาดทรัพย์สิน</t>
  </si>
  <si>
    <t xml:space="preserve">       กฎหมายที่ดิน</t>
  </si>
  <si>
    <t>หมวดเงินอุดหนุนทั่วไป</t>
  </si>
  <si>
    <t>(1)  เงินอุดหนุนทั่วไป สำหรับดำเนินการตามอำนาจหน้าที่และภารกิจ</t>
  </si>
  <si>
    <t xml:space="preserve">       ถ่ายโอนเลือกทำ</t>
  </si>
  <si>
    <t>รวมรับตามงบประมาณ</t>
  </si>
  <si>
    <t>รายรับ (หมายเหตุ 1)</t>
  </si>
  <si>
    <t>(นายสุรศักดิ์  ขวาลำธาร)</t>
  </si>
  <si>
    <t>นายก อบต. ค้างพลู</t>
  </si>
  <si>
    <t>(นายสุรศักดิ์    ขวาลำธาร)</t>
  </si>
  <si>
    <t>(นายสุรศักดิ์   ขวาลำธาร)</t>
  </si>
  <si>
    <t>ลูกหนี้เงินยืม</t>
  </si>
  <si>
    <t xml:space="preserve"> </t>
  </si>
  <si>
    <t>ณ วันที่ 1  กันยายน  2558</t>
  </si>
  <si>
    <t>บวก</t>
  </si>
  <si>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</si>
  <si>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</si>
  <si>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</si>
  <si>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</si>
  <si>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</si>
  <si>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</si>
  <si>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</si>
  <si>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</si>
  <si>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</si>
  <si>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</si>
  <si>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</si>
  <si>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</si>
  <si>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รวมหนี้สินหมุนเวียน</t>
  </si>
  <si>
    <t>รวมหนิ้สิน</t>
  </si>
  <si>
    <t>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</si>
  <si>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</si>
  <si>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</si>
  <si>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</si>
  <si>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ข้อมูลทั่วไป</t>
  </si>
  <si>
    <t>หมายเหตุ 1  สรุปนโยบายการบัญชีที่สำคัญ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</si>
  <si>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</si>
  <si>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</t>
  </si>
  <si>
    <t>เกี่ยวข้อง</t>
  </si>
  <si>
    <t>หมายเหตุ 2 งบทรัพย์สิน</t>
  </si>
  <si>
    <t>ราคาทรัพย์สิน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</si>
  <si>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</si>
  <si>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</si>
  <si>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</si>
  <si>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>ข. สังหาริมทรัพย์</t>
  </si>
  <si>
    <t xml:space="preserve">             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</t>
  </si>
  <si>
    <t>ใช้ประโยชน์โดยตรง  รวมทั้งทรัพย์สินที่ให้ยืมหรือเช่า  ยกเว้นทรัพย์สินที่จัดไว้เพื่อเป็นการให้บริหารสาธารณะ เช่น</t>
  </si>
  <si>
    <t>ถนน  สะพาน ลานกีฬา เป็นต้น</t>
  </si>
  <si>
    <t>รายได้</t>
  </si>
  <si>
    <t>เงินกู้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</si>
  <si>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</si>
  <si>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</si>
  <si>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</si>
  <si>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</si>
  <si>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กลุ่มอาชีพทำปุ๋ยอินทรีย์ชีวภาพ หมู่ 1</t>
  </si>
  <si>
    <t>กลุ่มอาชีพเลี้ยงโคเนื้อ หมู่ 2</t>
  </si>
  <si>
    <t>กลุ่มอาชีพเลี้ยงวัวเนื้อ หมู่ 3</t>
  </si>
  <si>
    <t>กลุ่มอาชีพทำนาปลูกข้าวหอมมะลิ หมู่ 4</t>
  </si>
  <si>
    <t>กลุ่มอาชีพเลี้ยงโคเนื้อ หมู่ 5</t>
  </si>
  <si>
    <t>กลุ่มอาชีพทำนา หมู่ 6</t>
  </si>
  <si>
    <t>กลุ่มอาชีพปลูกพริก หมู่ 7</t>
  </si>
  <si>
    <t>กลุ่มอาชีพทำไร่มันสำปะหลัง หมู่ 8</t>
  </si>
  <si>
    <t>กลุ่มอาชีพทำนา หมู่ 9</t>
  </si>
  <si>
    <t>กลุ่มอาชีพเลี้ยงโคเนื้อ หมู่ 10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</si>
  <si>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</si>
  <si>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</si>
  <si>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</si>
  <si>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</si>
  <si>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</si>
  <si>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</si>
  <si>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บริหารทั่วไป</t>
  </si>
  <si>
    <t>เงินงบประมาณ</t>
  </si>
  <si>
    <t>การศึกษา</t>
  </si>
  <si>
    <t>ระดับก่อนวัยเรียนและประถมศึกษา</t>
  </si>
  <si>
    <t>รายจ่ายเพื่อให้ได้มาซึ่งบริการ</t>
  </si>
  <si>
    <t>อุตสาหกรรมและการโยธา</t>
  </si>
  <si>
    <t>ค่าที่ดินและสิ่งก่อสร้าง</t>
  </si>
  <si>
    <t>รายรับจริงสูงกว่ารายจ่ายจริง</t>
  </si>
  <si>
    <t>หัก 25% ของรายรับจริงสูงกว่ารายจ่ายจริง</t>
  </si>
  <si>
    <t xml:space="preserve">      (เงินทุนสำรองเงินสะสม)</t>
  </si>
  <si>
    <t>รับจริงสูงกว่ารายจ่ายจริงหลังหักเงินทุนสำรองเงินสะสม</t>
  </si>
  <si>
    <t>เงินประกันสัญญา</t>
  </si>
  <si>
    <t>เงินรับฝากเงินทุนโครงการเศรษฐกิจชุมชน</t>
  </si>
  <si>
    <t>1.  ลูกหนี้-ภาษีบำรุงท้องที่</t>
  </si>
  <si>
    <t>จำนวนเงินได้รับ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</si>
  <si>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</si>
  <si>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</si>
  <si>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</si>
  <si>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</si>
  <si>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</si>
  <si>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ก่อสร้างสิ่งสาธารณูปโภค</t>
  </si>
  <si>
    <t>โครงการปรับปรุง/ซ่อมแซมถนนหินคลุกบดทับแน่น หมู่ 1</t>
  </si>
  <si>
    <t>โครงการปรับปรุง/ซ่อมแซมถนนหินคลุกบดทับแน่น หมู่ 2</t>
  </si>
  <si>
    <t>โครงการปรับปรุง/ซ่อมแซมถนนหินคลุกบดทับแน่น หมู่ 3</t>
  </si>
  <si>
    <t>โครงการปรับปรุง/ซ่อมแซมถนนหินคลุกบดทับแน่น หมู่ 4</t>
  </si>
  <si>
    <t>โครงการปรับปรุง/ซ่อมแซมถนนหินคลุกบดทับแน่น หมู่ 6</t>
  </si>
  <si>
    <t>โครงการปรับปรุง/ซ่อมแซมถนนหินคลุกบดทับแน่น หมู่ 7</t>
  </si>
  <si>
    <t>โครงการปรับปรุง/ซ่อมแซมถนนหินคลุกบดทับแน่น หมู่ 8</t>
  </si>
  <si>
    <t>โครงการปรับปรุง/ซ่อมแซมถนนหินคลุกบดทับแน่น หมู่ 9</t>
  </si>
  <si>
    <t>โครงการปรับปรุง/ซ่อมแซมถนนหินคลุกบดทับแน่น หมู่ 10</t>
  </si>
  <si>
    <t>งบทดลองก่อนปิดบัญชี</t>
  </si>
  <si>
    <t>ผู้อำนวยการคลัง</t>
  </si>
  <si>
    <t>นายก   อบต. ค้างพลู</t>
  </si>
  <si>
    <t>งบทดลองหลังปิดบัญชี</t>
  </si>
  <si>
    <t>เงินฝากธนาคาร ธกส.โนนไทย (ประจำ) เลขที่ 521-4-11941-2  (3 เดือน)</t>
  </si>
  <si>
    <t>ก.</t>
  </si>
  <si>
    <t>อสังหาริมทรัพย์</t>
  </si>
  <si>
    <t>งบทดลอง (ก่อนปิดบัญชี)</t>
  </si>
  <si>
    <t>ผู้อำนวยการกองคลัง</t>
  </si>
  <si>
    <t xml:space="preserve">ปรับปรุงระหว่างงวด  </t>
  </si>
  <si>
    <t>2.  เงินสะสมที่สามารถนำไปใช้ได้</t>
  </si>
  <si>
    <t>ว่าที่ ร้อยตรี</t>
  </si>
  <si>
    <t>(อนุลักษ์   พูนน้อย)</t>
  </si>
  <si>
    <t xml:space="preserve">                      (อนุลักษ์  พูนน้อย)</t>
  </si>
  <si>
    <t xml:space="preserve">  เสาธง</t>
  </si>
  <si>
    <t xml:space="preserve">  รั้วกำแพง</t>
  </si>
  <si>
    <t xml:space="preserve">  ประตูรั้ว</t>
  </si>
  <si>
    <t xml:space="preserve">  สิ่งปลูกสร้างใช้จอดรถ</t>
  </si>
  <si>
    <t xml:space="preserve">  ป้ายที่ทำการ อบต.</t>
  </si>
  <si>
    <t xml:space="preserve">  เก้าอี้</t>
  </si>
  <si>
    <t xml:space="preserve">  พระบรมฉายาลักษณ์</t>
  </si>
  <si>
    <t xml:space="preserve">  เครื่องเล่นและบันทึกเทปวีดีโอ</t>
  </si>
  <si>
    <t xml:space="preserve">  เครื่องอัดอิฐบล็อกดินซีเมนต์</t>
  </si>
  <si>
    <t xml:space="preserve">  เครื่องพ่นหมอกควัน</t>
  </si>
  <si>
    <t xml:space="preserve">  พัดลม</t>
  </si>
  <si>
    <t xml:space="preserve">  อุปกรณ์เครื่องมือเขียนแบบ</t>
  </si>
  <si>
    <t xml:space="preserve">  เครื่องถ่ายเอกสาร</t>
  </si>
  <si>
    <t xml:space="preserve">  เครื่องทำน้ำเย็น</t>
  </si>
  <si>
    <t xml:space="preserve">  ชุดรับแขก</t>
  </si>
  <si>
    <t xml:space="preserve">  บอร์ดประชาสัมพันธ์</t>
  </si>
  <si>
    <t xml:space="preserve">  ผ้าม่าน</t>
  </si>
  <si>
    <t xml:space="preserve">  มู่ลี่</t>
  </si>
  <si>
    <t xml:space="preserve">  เครื่องรับส่งวิทยุสื่อสารชนิดติดสำนักงาน</t>
  </si>
  <si>
    <t xml:space="preserve">  เครื่องปริ้นเตอร์</t>
  </si>
  <si>
    <t xml:space="preserve">  เครื่องประจุไฟฟ้า (CPS)</t>
  </si>
  <si>
    <t xml:space="preserve">  เครื่องคอมพิวเตอร์</t>
  </si>
  <si>
    <t xml:space="preserve">  เครื่องปรับอากาศ</t>
  </si>
  <si>
    <t xml:space="preserve">  เครื่องขยายเสียง</t>
  </si>
  <si>
    <t xml:space="preserve">  ชั้นวางเอกสาร</t>
  </si>
  <si>
    <t xml:space="preserve">  โต๊ะหมู่บูชา  พร้อมเครื่องตั้ง</t>
  </si>
  <si>
    <t xml:space="preserve">  POCKET  PC</t>
  </si>
  <si>
    <t xml:space="preserve">  ลำโพง</t>
  </si>
  <si>
    <t xml:space="preserve">  หม้อแปลงไฟฟ้า</t>
  </si>
  <si>
    <t xml:space="preserve">  เครื่องโปรเจ็คเตอร์</t>
  </si>
  <si>
    <t xml:space="preserve">  จานรับสัญญาณดาวเทียม</t>
  </si>
  <si>
    <t xml:space="preserve">  รถจักรยานยนต์</t>
  </si>
  <si>
    <t xml:space="preserve">  รถยนต์นั่ง</t>
  </si>
  <si>
    <t xml:space="preserve">  รถดับเพลิง</t>
  </si>
  <si>
    <t xml:space="preserve">  สายส่งดับเพลิง</t>
  </si>
  <si>
    <t xml:space="preserve">  เต็นท์</t>
  </si>
  <si>
    <t xml:space="preserve">  แท่นกล่าวรายงาน</t>
  </si>
  <si>
    <t xml:space="preserve">  ตู้เย็น</t>
  </si>
  <si>
    <t xml:space="preserve">  เครื่องตัดหญ้า</t>
  </si>
  <si>
    <t xml:space="preserve">  คลูเลอร์น้ำ</t>
  </si>
  <si>
    <t xml:space="preserve">  ถังน้ำร้อน</t>
  </si>
  <si>
    <t xml:space="preserve">  ชิงล้างจาน</t>
  </si>
  <si>
    <t xml:space="preserve">  เครื่องสูบน้ำ</t>
  </si>
  <si>
    <t xml:space="preserve">  กล้องวัดระดับ</t>
  </si>
  <si>
    <t xml:space="preserve">  ไม้สต๊าฟ</t>
  </si>
  <si>
    <t xml:space="preserve">  ล้อวัดระยะ</t>
  </si>
  <si>
    <t xml:space="preserve">  เลื่อยยนต์</t>
  </si>
  <si>
    <t xml:space="preserve">  เครื่องกำหนดตำแหน่ง</t>
  </si>
  <si>
    <t xml:space="preserve">  เครื่องเล่นสนาม</t>
  </si>
  <si>
    <t>สำหรับปีสิ้นสุดวันที่ 30 กันยายน  2558</t>
  </si>
  <si>
    <t>หมายเหตุ  2  งบทรัพย์สิน</t>
  </si>
  <si>
    <t>ตามทะเบียนทรัพย์สิน</t>
  </si>
  <si>
    <t>ผลต่าง</t>
  </si>
  <si>
    <t>ทรัพย์หลังปรับปรุง</t>
  </si>
  <si>
    <t>รหัสครุภัณฑ์</t>
  </si>
  <si>
    <t>อาคารที่ทำการฯ</t>
  </si>
  <si>
    <t>005-42-0001</t>
  </si>
  <si>
    <t>อาคารเอนกประสงค์</t>
  </si>
  <si>
    <t>005-44-0002</t>
  </si>
  <si>
    <t>อาคารเก็บวัสดุ</t>
  </si>
  <si>
    <t>005-49-0003</t>
  </si>
  <si>
    <t>อาคารห้องประชุม</t>
  </si>
  <si>
    <t>005-50-0004</t>
  </si>
  <si>
    <t>ศูนย์ถ่ายทอดเทคโนโลยีการเกษตร</t>
  </si>
  <si>
    <t>005-52-0005</t>
  </si>
  <si>
    <t>ปรับปรุงออกจากงบทรัพย์สินทรัพย์สินทีจัดไว้เพื่อการสาธารณะ</t>
  </si>
  <si>
    <t>อาคารศูนย์พัฒนาเด็กเล็ก(หมู่ 3)</t>
  </si>
  <si>
    <t>005-54-0008</t>
  </si>
  <si>
    <t>ปรับออกงบเนื่องจากก่อสร้างในพื้นที่ของโรงเรียน</t>
  </si>
  <si>
    <t>อาคารศูนย์สาธิตพลังงานทดแทน</t>
  </si>
  <si>
    <t>005-55-0009</t>
  </si>
  <si>
    <t>อาคารศูนย์ อสม.</t>
  </si>
  <si>
    <t>005-55-0010</t>
  </si>
  <si>
    <t>อาคารศูนย์พัฒนาเด็กเล็ก(ฉ.)</t>
  </si>
  <si>
    <t>005-58-0017</t>
  </si>
  <si>
    <t>005-57-0016</t>
  </si>
  <si>
    <t>ไม่ได้บันทึกในงบทรัพย์สิน</t>
  </si>
  <si>
    <t>อาคารศูนย์เด็กเล็ก (ห้องน้ำ)</t>
  </si>
  <si>
    <t>005-53-0006</t>
  </si>
  <si>
    <t>ปรับออกงบเนื่องจากก่อสร้างในอาคารของโรงเรียน</t>
  </si>
  <si>
    <t>เงินอุดหนุนรัฐบาล (Internet) จากกรม</t>
  </si>
  <si>
    <t>อาคารศูนย์เด็กเล็ก (มุ้งลวด)</t>
  </si>
  <si>
    <t>005-53-0007</t>
  </si>
  <si>
    <t>ส่งเสริมการปกครองส่วนท้องถิ่น</t>
  </si>
  <si>
    <t>หลังคาสนามเด็กเล่นศูนย์ค้างพลู</t>
  </si>
  <si>
    <t>005-56-0013</t>
  </si>
  <si>
    <t xml:space="preserve">รับโอนจากสภาตำบล </t>
  </si>
  <si>
    <t>เสาธง</t>
  </si>
  <si>
    <t>270-43-0001</t>
  </si>
  <si>
    <t>เงินจ่ายขาดเงินสะสม</t>
  </si>
  <si>
    <t>รั้วกำแพง</t>
  </si>
  <si>
    <t>277-45-0001-2</t>
  </si>
  <si>
    <t>รับโอนจากหน่วยงานอื่น</t>
  </si>
  <si>
    <t>ประตูรั้ว</t>
  </si>
  <si>
    <t>278-45-0001-2</t>
  </si>
  <si>
    <t>ป้ายศูนย์พัฒนาเด็กเล็ก</t>
  </si>
  <si>
    <t>ปรับปรุงออกจากงบ จัดทำในพื้นที่ของโรงเรียน</t>
  </si>
  <si>
    <t>สิ่งปลูกสร้างใช้จอดรถ</t>
  </si>
  <si>
    <t>147-45-0001</t>
  </si>
  <si>
    <t>ถนนลาดยาง</t>
  </si>
  <si>
    <t>142-46-0001</t>
  </si>
  <si>
    <t>142-46-0002</t>
  </si>
  <si>
    <t>142-48-0003</t>
  </si>
  <si>
    <t>142-48-0004</t>
  </si>
  <si>
    <t>ถนนดิน</t>
  </si>
  <si>
    <t>140-52-0001-3</t>
  </si>
  <si>
    <t>ถนนลูกรัง</t>
  </si>
  <si>
    <t>ถนนคอนกรีต</t>
  </si>
  <si>
    <t>ก่อสร้างรางระบายน้ำ</t>
  </si>
  <si>
    <t>ป้ายประกาศ</t>
  </si>
  <si>
    <t>185-46-0001-2</t>
  </si>
  <si>
    <t>ปรับออกจากงบรหัส 0001 และปรับเข้า</t>
  </si>
  <si>
    <t>ประเภทอสังหารัมทรัพย์ รหัส 0002</t>
  </si>
  <si>
    <t>ป้ายต้อนรับ</t>
  </si>
  <si>
    <t xml:space="preserve"> -</t>
  </si>
  <si>
    <t>ป้ายบอกทาง</t>
  </si>
  <si>
    <t>192-50-0004-5</t>
  </si>
  <si>
    <t>ป้ายที่ทำการ อบต.</t>
  </si>
  <si>
    <t>193-46-0001</t>
  </si>
  <si>
    <t xml:space="preserve">ปรับปรุงประเภทอสังหารัมทรัพย์ </t>
  </si>
  <si>
    <t>ป้ายระวังสัตว์</t>
  </si>
  <si>
    <t>194-50-0001-8</t>
  </si>
  <si>
    <t>ฝายประชาอาสา</t>
  </si>
  <si>
    <t>252-45-0001-2</t>
  </si>
  <si>
    <t>คลอง</t>
  </si>
  <si>
    <t>260-49-0001</t>
  </si>
  <si>
    <t>สระประปา</t>
  </si>
  <si>
    <t>257-45-0001-3</t>
  </si>
  <si>
    <t>257-52-0004</t>
  </si>
  <si>
    <t>เหมืองน้ำ</t>
  </si>
  <si>
    <t>251-52-0001</t>
  </si>
  <si>
    <t>ลำห้วย</t>
  </si>
  <si>
    <t>261-53-0001</t>
  </si>
  <si>
    <t>ระบบผลิตกระแสไฟฟ้า</t>
  </si>
  <si>
    <t>108-49-0001-2</t>
  </si>
  <si>
    <t>ระบบประปาหมู่บ้าน</t>
  </si>
  <si>
    <t>104-49-0003-5</t>
  </si>
  <si>
    <t>ท่อประปา</t>
  </si>
  <si>
    <t>109-52-0001</t>
  </si>
  <si>
    <t>ก่อสร้างรางระบายน้ำ คสล.ฝาปิด</t>
  </si>
  <si>
    <t>สังหาริมทรัพย์</t>
  </si>
  <si>
    <t>ตู้เก็บเอกสาร</t>
  </si>
  <si>
    <t>รายละเอียดแนบปรับปรุงลดในงบทรัพย์สิน จำนวน 6750.00</t>
  </si>
  <si>
    <t>ตู้เซฟ</t>
  </si>
  <si>
    <t>406-41-0006</t>
  </si>
  <si>
    <t>ตู้วางรองเท้า</t>
  </si>
  <si>
    <t>406-55-0048-50</t>
  </si>
  <si>
    <t>โต๊ะพิมพ์ดีด</t>
  </si>
  <si>
    <t>ไม่ได้ทดสอบทะเบียนคุมพัสดุ</t>
  </si>
  <si>
    <t>โต๊ะเอนกประสงค์</t>
  </si>
  <si>
    <t>โต๊ะวางคอมพิวเตอร์</t>
  </si>
  <si>
    <t>โต๊ะทำงาน</t>
  </si>
  <si>
    <t>โต๊ะเก้าอี้รับประทานอาหาร</t>
  </si>
  <si>
    <t>โต๊ะประชุม</t>
  </si>
  <si>
    <t>โต๊ะสำหรับศูนย์ ฯ</t>
  </si>
  <si>
    <t>โต๊ะเก้าอี้นักเรียน</t>
  </si>
  <si>
    <t>โต๊ะครู</t>
  </si>
  <si>
    <t>โต๊ะและเก้าอี้ทำงาน</t>
  </si>
  <si>
    <t>โต๊ะเครื่องแป้ง</t>
  </si>
  <si>
    <t>โต๊ะรับประทานอาหาร</t>
  </si>
  <si>
    <t>โต๊ะทำงานพร้อมเก้าอี้ระดับ 3-6</t>
  </si>
  <si>
    <t>โต๊ะม้าหินอ่อน</t>
  </si>
  <si>
    <t>โต๊ะทำงานพร้อมเก้าอี้ผู้บริหาร</t>
  </si>
  <si>
    <t xml:space="preserve">ชุดโต๊ะ 6 ที่นั่งพร้อมเก้าอี้  </t>
  </si>
  <si>
    <t>เก้าอี้</t>
  </si>
  <si>
    <t>เก้าอี้สำหรับผู้มาติดต่อ</t>
  </si>
  <si>
    <t>พระบรมฉายาลักษณ์</t>
  </si>
  <si>
    <t>เครื่องรับโทรทัศน์</t>
  </si>
  <si>
    <t>456-48-0002</t>
  </si>
  <si>
    <t>เครื่องเล่นและบันทึกเทปวีดีโอ</t>
  </si>
  <si>
    <t>455-54-0002-3</t>
  </si>
  <si>
    <t>ปรับปรุงสลับกับรายการเครื่องรับโทรทัศน์ รหัส</t>
  </si>
  <si>
    <t>455-55-0004</t>
  </si>
  <si>
    <t>เครื่องอัดอิฐบล๊อกดินซีเมนต์</t>
  </si>
  <si>
    <t>283-40-0001-2</t>
  </si>
  <si>
    <t>เครื่องพ่นหมอกควัน</t>
  </si>
  <si>
    <t>054-51-0001-2</t>
  </si>
  <si>
    <t>เครื่องตัดหญ้าและวัชพืช</t>
  </si>
  <si>
    <t>480-43-0001</t>
  </si>
  <si>
    <t>เครื่องตัดหญ้าแบบข้อแข็ง</t>
  </si>
  <si>
    <t>480-56-0003</t>
  </si>
  <si>
    <t>พัดลม</t>
  </si>
  <si>
    <t>รายละเอียดแนบปรับปรุงเพิ่มในงบทรัพย์สิน</t>
  </si>
  <si>
    <t>อุปกรณ์เครื่องมือเขียนแบบ</t>
  </si>
  <si>
    <t>เครื่องถ่ายเอกสาร</t>
  </si>
  <si>
    <t>417-48-0002</t>
  </si>
  <si>
    <t>ปรับออกจากงบทรัพย์สินจำนวน 46160 เป็นค่าซ่อม</t>
  </si>
  <si>
    <t>เครื่องทำน้ำเย็น</t>
  </si>
  <si>
    <t>439-43-0001</t>
  </si>
  <si>
    <t>439-55-0004</t>
  </si>
  <si>
    <t>439-55-0005</t>
  </si>
  <si>
    <t>439-55-0006</t>
  </si>
  <si>
    <t>439-56-0007</t>
  </si>
  <si>
    <t>ชุดรับแขก</t>
  </si>
  <si>
    <t>403-48-0002</t>
  </si>
  <si>
    <t>403-49-0003</t>
  </si>
  <si>
    <t>403-49-0004</t>
  </si>
  <si>
    <t>บอร์ดประชาสัมพันธ์</t>
  </si>
  <si>
    <t>479-43-0001</t>
  </si>
  <si>
    <t>ผ้าม่าน</t>
  </si>
  <si>
    <t>ม่านปรับแสง</t>
  </si>
  <si>
    <t>มู่ลี่</t>
  </si>
  <si>
    <t>433-51-0001-4</t>
  </si>
  <si>
    <t>เครื่องรับส่งวิทยุสื่อสารชนิดติดสำนักงาน</t>
  </si>
  <si>
    <t>464-50-0001</t>
  </si>
  <si>
    <t>464-50-0002</t>
  </si>
  <si>
    <t>464-50-0003</t>
  </si>
  <si>
    <t>464-50-0004</t>
  </si>
  <si>
    <t>464-50-0005</t>
  </si>
  <si>
    <t>464-54-0006</t>
  </si>
  <si>
    <t>464-54-0007</t>
  </si>
  <si>
    <t>464-54-0008</t>
  </si>
  <si>
    <t>464-54-0009</t>
  </si>
  <si>
    <t>464-54-0010</t>
  </si>
  <si>
    <t>464-54-0011</t>
  </si>
  <si>
    <t>464-54-0012</t>
  </si>
  <si>
    <t>464-54-0013</t>
  </si>
  <si>
    <t>485-50-0001</t>
  </si>
  <si>
    <t>เครื่องโทรศัพท์</t>
  </si>
  <si>
    <t>423-43-0001</t>
  </si>
  <si>
    <t>ปรับปรุงกับรายการเครื่องรับโทรทัศน์</t>
  </si>
  <si>
    <t>กล่องถ่ายรูป</t>
  </si>
  <si>
    <t>452-48-0002</t>
  </si>
  <si>
    <t>452-51-0003</t>
  </si>
  <si>
    <t>452-56-0004</t>
  </si>
  <si>
    <t>452-57-0005</t>
  </si>
  <si>
    <t>452-57-0006</t>
  </si>
  <si>
    <t>455-57-0001</t>
  </si>
  <si>
    <t>กล้องวงจรปิด</t>
  </si>
  <si>
    <t>เครื่องปริ้นเตอร์</t>
  </si>
  <si>
    <t>เครื่องประจุไฟฟ้า(CPS)</t>
  </si>
  <si>
    <t>เครื่องคอมพิวเตอร์</t>
  </si>
  <si>
    <t>จอคอมพิวเตอร์</t>
  </si>
  <si>
    <t>เครื่องคอมพิวเตอร์  notebook</t>
  </si>
  <si>
    <t>เครื่องปรับอากาศ</t>
  </si>
  <si>
    <t>420-44-0001-2</t>
  </si>
  <si>
    <t>420-49-0003-8</t>
  </si>
  <si>
    <t>420-54-0009</t>
  </si>
  <si>
    <t>420-55-0010-15</t>
  </si>
  <si>
    <t>เครื่องขยายเสียง</t>
  </si>
  <si>
    <t>ชั้นวางเอกสาร</t>
  </si>
  <si>
    <t>ชั้นวางสิ่งพิมพ์</t>
  </si>
  <si>
    <t>เคาณ์เตอร์ประชาสัมพันธ์</t>
  </si>
  <si>
    <t>427-53-0001-2</t>
  </si>
  <si>
    <t>โต๊ะหมู่บูชา พร้อมเครื่องตั้ง</t>
  </si>
  <si>
    <t>477-43-0001</t>
  </si>
  <si>
    <t>477-50-0002</t>
  </si>
  <si>
    <t xml:space="preserve">POCKET  PC  </t>
  </si>
  <si>
    <t>484-48-0001-2</t>
  </si>
  <si>
    <t>484-50-0003-4</t>
  </si>
  <si>
    <t>ลำโพง</t>
  </si>
  <si>
    <t>459-48-0001</t>
  </si>
  <si>
    <t>หม้อแปลงไฟฟ้า</t>
  </si>
  <si>
    <t>466-50-0001</t>
  </si>
  <si>
    <t>เครื่องโปรเจ็คเตอร์</t>
  </si>
  <si>
    <t>446-51-0001</t>
  </si>
  <si>
    <t>ติดตั้งระบบเสียงตามสาย</t>
  </si>
  <si>
    <t>ปรับปรุงออกจากงบทรัพย์สินทรัพย์สินทีจัดไว้เพื่อการสาธารณะ
ไม่จัดทำ พ.ด.1</t>
  </si>
  <si>
    <t>ไฟกระพริบ</t>
  </si>
  <si>
    <t>153-55-0001-7</t>
  </si>
  <si>
    <t>โทรทัศน์และเครื่องเล่น ดีวีดี</t>
  </si>
  <si>
    <t>456-55-0004</t>
  </si>
  <si>
    <t>ปรับปรุงสลับกับเครื่องเล่นและบันทึกวีดีโอรหัส455-55-0004</t>
  </si>
  <si>
    <t>โทรทัศน์พร้อมจานรับสัญญาณ</t>
  </si>
  <si>
    <t>456-56-0005</t>
  </si>
  <si>
    <t>ปรับปรุงสลับกับรายการจานรับสัญญาณ</t>
  </si>
  <si>
    <t>โทรทัศน์สีชนิดจอแบน</t>
  </si>
  <si>
    <t>456-57-0006</t>
  </si>
  <si>
    <t>456-54-0003</t>
  </si>
  <si>
    <t>ปรับปรุงสลับกับเครื่องรับโทรศัพท์ 7500</t>
  </si>
  <si>
    <t>จานรับสัญญาณดาวเทียม</t>
  </si>
  <si>
    <t>457-56-0001-3</t>
  </si>
  <si>
    <t>ปรับปรุงสลับกับรายการโทรทัศน์
พร้อมจานรับสัญญาณรหัส 0045-56-0005</t>
  </si>
  <si>
    <t>457-56-0004-5</t>
  </si>
  <si>
    <t xml:space="preserve">รถจักรยานยนต์ </t>
  </si>
  <si>
    <t>009-41-0001</t>
  </si>
  <si>
    <t>ผลต่างปรับออกจากงบทรัพย์สินเนื่องจากเป็นการซ่อมแซม</t>
  </si>
  <si>
    <t>รถยนต์นั่ง</t>
  </si>
  <si>
    <t>001-46-0001</t>
  </si>
  <si>
    <t>รถดับเพลิง</t>
  </si>
  <si>
    <t>002-53-0001</t>
  </si>
  <si>
    <t>สายส่งดับเพลิง</t>
  </si>
  <si>
    <t>019-54-0001</t>
  </si>
  <si>
    <t xml:space="preserve">เต็นท์ </t>
  </si>
  <si>
    <t>283-49-0001-2</t>
  </si>
  <si>
    <t>283-57-0003</t>
  </si>
  <si>
    <t>แท่นกล่าวรายงาน</t>
  </si>
  <si>
    <t>084-50-0001-2</t>
  </si>
  <si>
    <t>รถยนต์หน่ายกู้ภัย</t>
  </si>
  <si>
    <t>001-54-0002</t>
  </si>
  <si>
    <t>ตู้เย็น</t>
  </si>
  <si>
    <t>703-43-0001</t>
  </si>
  <si>
    <t>703-54-0002</t>
  </si>
  <si>
    <t>เครื่องตัดหญ้า</t>
  </si>
  <si>
    <t>480-53-0002</t>
  </si>
  <si>
    <t>คลูเลอร์น้ำ</t>
  </si>
  <si>
    <t>711-53-0001</t>
  </si>
  <si>
    <t>711-55-0002</t>
  </si>
  <si>
    <t>711-55-0003</t>
  </si>
  <si>
    <t>ถังน้ำร้อน</t>
  </si>
  <si>
    <t>712-53-0001</t>
  </si>
  <si>
    <t>ชิงล้างจาน</t>
  </si>
  <si>
    <t>713-53-0001</t>
  </si>
  <si>
    <t>439-53-0003</t>
  </si>
  <si>
    <t>ปรับปรุงออกจากงบทรัพย์สินเนื่องจากจำหน่ายแล้ว</t>
  </si>
  <si>
    <t>ตู้ครัวอะลูมิเนี่ยม</t>
  </si>
  <si>
    <t>ไม่ได้ทำทะเบียน พ.ด.2</t>
  </si>
  <si>
    <t xml:space="preserve">เครื่องสูบน้ำ </t>
  </si>
  <si>
    <t>055-49-0001</t>
  </si>
  <si>
    <t>ปั้มน้ำอัตโนมัติ</t>
  </si>
  <si>
    <t>055-55-0002</t>
  </si>
  <si>
    <t>เครื่องสูบน้ำ เบนซิน หอยโข่ง</t>
  </si>
  <si>
    <t>055-58-0003</t>
  </si>
  <si>
    <t>ลูกกรงเหล็กดัด</t>
  </si>
  <si>
    <t>084-43-0001-15</t>
  </si>
  <si>
    <t>ปรับเพิ่มงบทรัพย์สินและเปลี่ยนประเภท</t>
  </si>
  <si>
    <t>084-49-0016-33</t>
  </si>
  <si>
    <t>กล้องวัดระดับ</t>
  </si>
  <si>
    <t>079-48-0001</t>
  </si>
  <si>
    <t>ไม้สต๊าฟ</t>
  </si>
  <si>
    <t>051-48-0001</t>
  </si>
  <si>
    <t>ล้อวัดละยะ</t>
  </si>
  <si>
    <t>007-48-0001</t>
  </si>
  <si>
    <t>เลื่อยยนต์</t>
  </si>
  <si>
    <t>068-55-0001</t>
  </si>
  <si>
    <t>เครื่องกำหนดตำแหน่ง</t>
  </si>
  <si>
    <t>086-56-0001</t>
  </si>
  <si>
    <t>เครื่องเล่นสนาม</t>
  </si>
  <si>
    <t>ถังหมักชีวภาพ</t>
  </si>
  <si>
    <t>437-52-0001-2</t>
  </si>
  <si>
    <t>ปรับปรุงออกจากงบทรัพย์สิน</t>
  </si>
  <si>
    <t>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</t>
  </si>
  <si>
    <t>โดยตรง   รวมทั้งทรัพย์สินที่ให้ยืมหรือเช่า ยกเว้นทรัพย์สินที่จัดไว้เพื่อเป็นการให้บริการสาธารณะ เช่น  ถนน สะพาน ลานกีฬา  เป็นต้น</t>
  </si>
  <si>
    <t>รวมสังหาริมทรัพย์ขององค์การบริหารส่วนตำบลค้างพลู</t>
  </si>
  <si>
    <t>เรียน นายก อบต.ค้างพลูเพื่อโปรดทราบ</t>
  </si>
  <si>
    <t>หัวหน้าส่วนการคลัง</t>
  </si>
  <si>
    <t xml:space="preserve">  ป้ายประกาศ</t>
  </si>
  <si>
    <t>เงินที่มีผู้อุทิศให้</t>
  </si>
  <si>
    <t>เงินอุดหนุนเฉพาะกิจ</t>
  </si>
  <si>
    <t>(นายสุรศักดิ์ ขวาลำธาร)</t>
  </si>
  <si>
    <t xml:space="preserve">                                               ว่าที่ ร้อยตรี</t>
  </si>
  <si>
    <t>นายก อบต.ค้างพลู</t>
  </si>
  <si>
    <t xml:space="preserve">                   (นายสิทธิชัย   รักกุศล)</t>
  </si>
  <si>
    <t xml:space="preserve">                    ผู้อำนวยการกองคลัง</t>
  </si>
  <si>
    <t xml:space="preserve">  อาคาร</t>
  </si>
  <si>
    <t xml:space="preserve">  ตู้</t>
  </si>
  <si>
    <t xml:space="preserve">  โต๊ะ</t>
  </si>
  <si>
    <t>หมายเหตุ 1</t>
  </si>
  <si>
    <t>รวมหมวดภาษีอากร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</si>
  <si>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</si>
  <si>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</si>
  <si>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</si>
  <si>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</si>
  <si>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>รวมหมวดภาษีจัดสรร</t>
  </si>
  <si>
    <t>รวมหมวดเงินอุดหนุนทั่วไป</t>
  </si>
  <si>
    <t>รายได้จากรัฐบาลค้างรับ</t>
  </si>
  <si>
    <t>หมายเหตุ 4  รายได้จากรัฐบาลค้างรับ</t>
  </si>
  <si>
    <t>หมายเหตุ 3   เงินสดและเงินฝากธนาคาร</t>
  </si>
  <si>
    <t>หมายเหตุ 5   ลูกหนี้ค่าภาษี</t>
  </si>
  <si>
    <t>เงินสด</t>
  </si>
  <si>
    <t>หมายเหตุ 6  ลูกหนี้เงินทุนโครงการเศรษฐกิจชุมชน</t>
  </si>
  <si>
    <t>หมายเหตุ 7 รายจ่ายค้างจ่าย</t>
  </si>
  <si>
    <t>งานก่อสร้างโครงสร้างพื้นฐาน</t>
  </si>
  <si>
    <t>ค่าก่อสร้างสาธารณูปโภค</t>
  </si>
  <si>
    <t>หมายเหตุ 8  เงินรับฝาก</t>
  </si>
  <si>
    <t>หมายเหตุ 9  เงินสะสม</t>
  </si>
  <si>
    <t>รายละเอียดแนบท้ายหมายเหตุ 9  เงินสะสม</t>
  </si>
  <si>
    <t>จ่ายขาดเงินสะสม</t>
  </si>
  <si>
    <t>เงินสะสม (หมายเหตุ 4)</t>
  </si>
  <si>
    <t>ลูกหนี้-เงินทุนโครงการเศรษฐกิจชุมชน (หมายเหตุ 5)</t>
  </si>
  <si>
    <t xml:space="preserve">หมายเหตุ 10  เงินทุนสำรองเงินสะสม </t>
  </si>
  <si>
    <t>ณ วันที่  30  กันยายน  2560</t>
  </si>
  <si>
    <t>สำหรับปี สิ้นสุดวันที่  30  กันยายน  2560</t>
  </si>
  <si>
    <t>สำหรับปี สิ้นสุด วันที่ 30  กันยายน  2560</t>
  </si>
  <si>
    <t>สำหรับปี สิ้นสุดวันที่ 30 กันยายน  2560</t>
  </si>
  <si>
    <t>ภาษีมูลค่าเพิ่มงวด 09/2560</t>
  </si>
  <si>
    <t>บริหารทั่วไปเกี่ยวกับการศึกษา</t>
  </si>
  <si>
    <t>เคหะและชุมชน</t>
  </si>
  <si>
    <t>บริหารทั่วไปเกี่ยวกับเคหะและชุมชน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</si>
  <si>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</t>
    </r>
  </si>
  <si>
    <t>เงินสะสม 1 ตุลาคม  2559</t>
  </si>
  <si>
    <t>เงินสะสม   30   กันยายน   2560</t>
  </si>
  <si>
    <t>เงินสะสม 30 กันยายน  2560   ประกอบด้วย</t>
  </si>
  <si>
    <t>ณ วันที่   30  กันยายน   2560</t>
  </si>
  <si>
    <t>เงินฝากธนาคารกรุงไทย (กระแสรายวัน)              เลขที่ 341-6-00427-2</t>
  </si>
  <si>
    <t>เงินฝากธนาคารกรุงไทย (ออมทรัพย์)                   เลขที่ 341-0-22167-0</t>
  </si>
  <si>
    <t>เงินฝากธนาคาร ธกส.โนนไทย (ออมทรัพย์)        เลขที่ 521-2-95775-9</t>
  </si>
  <si>
    <t>เงินฝากธนาคาร ธกส.โนนไทย (ออมทรัพย์)        เลขที่ 521-2-56882-3</t>
  </si>
  <si>
    <t>เงินฝากธนาคาร ธกส.โนนไทย (ประจำ)              เลขที่ 521-4-11941-2</t>
  </si>
  <si>
    <t>เงินฝากธนาคาร ออมสินโนนไทย (เผื่อเรียก)      เลขที่ 0-5273080750-1</t>
  </si>
  <si>
    <t>ลูกหนี้เงินทุนโครงการเศรษฐกิจชุมชน (หมายเหตุ 5)</t>
  </si>
  <si>
    <t>เงินเดือน (ฝ่ายการเมือง)</t>
  </si>
  <si>
    <t>เงินเดือน (ฝ่ายประจำ)</t>
  </si>
  <si>
    <t>รายจ่ายค้างจ่าย  (หมายเหตุ 3)</t>
  </si>
  <si>
    <t>งบทดลอง  (หลังปิดบัญชี)</t>
  </si>
  <si>
    <t>ณ วันที่ 30  กันยายน  2560</t>
  </si>
  <si>
    <t>โครงการสร้างถนนดินบดทับแน่น หมู่ 5</t>
  </si>
  <si>
    <t xml:space="preserve">รายจ่ายค้างจ่าย </t>
  </si>
  <si>
    <t>บริหารงานทั่วไป</t>
  </si>
  <si>
    <t>ค่าอาหารเสริม (นม)</t>
  </si>
  <si>
    <t>โครงการก่อสร้างถนนคอนกรีตเสริมเหล็ก หมู่ 6 บ้านกะพี้</t>
  </si>
  <si>
    <t>โครงการก่อสร้างถนนคอนกรีตเสริมเหล็ก หมู่ 9 บ้านโนนหินขาว</t>
  </si>
  <si>
    <t>โครงการวางท่อระบายน้ำ คสล.พร้อมบ่อพักน้ำ หมู่ 1 บ้านค้างพลูเหนือ</t>
  </si>
  <si>
    <t>รายรับจริงประกอบงบทดลอง และรายงานรับ - จ่ายเงิน</t>
  </si>
  <si>
    <t>(1)  ค่าธรรมเนียมเกี่ยวกับการควบคุมอาคาร</t>
  </si>
  <si>
    <t>(2)  ค่าธรรมเนียมเก็บขนอุจจาระหรือสิ่งปฏิกูล</t>
  </si>
  <si>
    <t>(3)  ค่าธรรมเนียมจดทะเบียนพาณิชย์</t>
  </si>
  <si>
    <t>(4)  ค่าธรรมเนียมอื่น ๆ</t>
  </si>
  <si>
    <t>(5)  ค่าปรับผู้กระทำผิดกฎหมายจราจรทางบก</t>
  </si>
  <si>
    <t>(6)  ค่าปรับการผิดสัญญา</t>
  </si>
  <si>
    <t>(7)  ค่าใบอนุญาตรับทำการเก็บขน สิ่งปฏิกูล หรือมูลฝอย</t>
  </si>
  <si>
    <t>(8)  ค่าใบอนุญาตประกอบการค้าสำหรับกิจการที่เป็นอันตรายต่อ</t>
  </si>
  <si>
    <t>(9)  ค่าใบอนุญาตจำหน่ายสินค้าในที่หรือทางสาธารณะ</t>
  </si>
  <si>
    <t>(10)  ค่าใบอนุญาตเกี่ยวกับการควบคุมอาคาร</t>
  </si>
  <si>
    <t>(11)  ค่าใบอนุญาตเกี่ยวกับการโฆษณาโดยใช้เครื่องขยายเสียง</t>
  </si>
  <si>
    <t>(12)  ค่าใบอนุญาตอื่น ๆ</t>
  </si>
  <si>
    <t>(1)  ดอกเบี้ย</t>
  </si>
  <si>
    <t>(1)  ค่าจำหน่ายเศษของ</t>
  </si>
  <si>
    <t>(2)  ค่าขายแบบแปลน</t>
  </si>
  <si>
    <t>(3)  ค่ารับรองสำเนา  และถ่ายเอกสาร</t>
  </si>
  <si>
    <t>(4)  รายได้เบ็ดเตล็ดอื่น ๆ</t>
  </si>
  <si>
    <t>(3)  ภาษีมูลค่าตาม พ.ร.บ. จัดสรรรายได้ฯ</t>
  </si>
  <si>
    <t>(7)  ค่าภาคหลวงแร่</t>
  </si>
  <si>
    <t>(8)  ค่าภาคหลวงปิโตรเลียม</t>
  </si>
  <si>
    <t>(9)  ค่าธรรมเนียมจดทะเบียนสิทธิ และนิติกรรมตามประมวล</t>
  </si>
  <si>
    <t>(10)  ภาษีจัดสรรอื่น ๆ</t>
  </si>
  <si>
    <t>ตั้งแต่วันที่  1  ตุลาคม  2559 ถึง วันที่ 30 กันยายน  2560</t>
  </si>
  <si>
    <t>งบรายรับ-รายจ่าย  ตามงบประมาณ  ประจำปี 2560</t>
  </si>
  <si>
    <t>ณ  วันที่   30  กันยายน   2560</t>
  </si>
  <si>
    <t>ว่าที่ ร.ต.</t>
  </si>
  <si>
    <t xml:space="preserve">    ปลัด อบต. ค้างพลู</t>
  </si>
  <si>
    <t xml:space="preserve">       ปลัด อบต. ค้างพลู</t>
  </si>
  <si>
    <t xml:space="preserve">                    ว่าที่ ร.ต</t>
  </si>
  <si>
    <t xml:space="preserve">    ปลัด  อบต. ค้างพลู</t>
  </si>
  <si>
    <t>องค์การบริหารส่วนตำบล  ที่ตั้ง หมู่ 3  ตำบลค้างพลู  อำเภอโนนไทย จังหวัดนครราชสีมา</t>
  </si>
  <si>
    <t xml:space="preserve">มีพื้นที่ 78 ตารางกิโลเมตร จำนวนประชากร 5,500  คน  ได้ยกฐานะเป็นองค์การบริหารส่วนตำบลค้างพลู </t>
  </si>
  <si>
    <t>ทั่วไปเล่ม 113  ตอนพิเศษ 52 ง ลงวันที่ 25 ธันวาคม  2539  นับถึงปัจจุบันมีอายุ  21 ปี</t>
  </si>
  <si>
    <t>ตามประกาศกระทรวงมหาดไทย  ลงวันที่ 16 ธันวาคม  2539 ซึ่งประกาศในราชกิจจานุเบกษา ฉบับประกาศ</t>
  </si>
  <si>
    <t>รายการเปิดเผยอื่นใด (ถ้ามี)</t>
  </si>
  <si>
    <t>รายงานการเงินขององค์กรปกครองส่วนท้องถิ่น เมื่อวันที่  20  มีนาคม   พ.ศ. 2558  และหนังสือสั่งการที่</t>
  </si>
  <si>
    <t xml:space="preserve"> โทรศัพท์</t>
  </si>
  <si>
    <t xml:space="preserve">  กล้องถ่ายรูป</t>
  </si>
  <si>
    <t xml:space="preserve">  เคาน์เตอร์ประชาสัมพันธ์</t>
  </si>
  <si>
    <t xml:space="preserve"> โทรทัศน์</t>
  </si>
  <si>
    <t xml:space="preserve"> อุปกรณ์ที่ใช้ร่วมสำนักงาน</t>
  </si>
  <si>
    <t xml:space="preserve"> กล้องวงจรปิด</t>
  </si>
  <si>
    <t xml:space="preserve"> ชุดทดสอบความเหลวของคอนกรีต</t>
  </si>
  <si>
    <t>ครุภัณฑ์งานบ้านงานครัว</t>
  </si>
  <si>
    <t>ครุภัณฑ์ก่อสร้าง</t>
  </si>
  <si>
    <t>ครุภัณท์คอมพิวเตอร์</t>
  </si>
  <si>
    <t>ประเภทอาคาร</t>
  </si>
  <si>
    <t xml:space="preserve"> เสาธง</t>
  </si>
  <si>
    <t xml:space="preserve"> รั้วกำแพง</t>
  </si>
  <si>
    <t>โรงจอดรถ</t>
  </si>
  <si>
    <t>ถนนหินคลุก</t>
  </si>
  <si>
    <t>ก่อสร้างรางระบายน้ำ คสล.</t>
  </si>
  <si>
    <t>โครงการวางท่อสูบน้ำ</t>
  </si>
  <si>
    <t>ก่อสร้างระบายน้ำ พร้อม ฝาปิด</t>
  </si>
  <si>
    <t>รวมทั้งหมด อสังหาริมทรัพย์</t>
  </si>
  <si>
    <t>ถังหมักก๊าซชีวภาพ</t>
  </si>
  <si>
    <t>ไฟกระพริบโซล่าเซลล์</t>
  </si>
  <si>
    <t>ก่อสร้าง</t>
  </si>
  <si>
    <t>งานบ้านงานครัว</t>
  </si>
  <si>
    <t>คอมพิวเตอร์</t>
  </si>
  <si>
    <t>อื่น ๆ</t>
  </si>
  <si>
    <t>สำนักงาน</t>
  </si>
  <si>
    <t>โยธา</t>
  </si>
  <si>
    <t>งบทรัพย์สิน</t>
  </si>
  <si>
    <t>ยกมาจาก</t>
  </si>
  <si>
    <t>รับเพิ่ม</t>
  </si>
  <si>
    <t>จำหน่าย</t>
  </si>
  <si>
    <t>ยกไป</t>
  </si>
  <si>
    <t>ทรัพย์สินทั้งหมด</t>
  </si>
  <si>
    <t>งวดก่อน</t>
  </si>
  <si>
    <t>งวดนี้</t>
  </si>
  <si>
    <t>งวดหน้า</t>
  </si>
  <si>
    <t>เกิดจาก</t>
  </si>
  <si>
    <t xml:space="preserve">                 (ลงชื่อ)</t>
  </si>
  <si>
    <t xml:space="preserve">                   (นายสุรศักดิ์   ขวาลำธาร)</t>
  </si>
  <si>
    <t>(นายอนุลักษ์   พูนน้อย)</t>
  </si>
  <si>
    <t xml:space="preserve">                 ผอ. กองคลัง</t>
  </si>
  <si>
    <t xml:space="preserve">                      ปลัด อบต. ค้างพลู</t>
  </si>
  <si>
    <t>ณ  วันที่  30  กันยายน  2560</t>
  </si>
  <si>
    <t>อาคารต่าง ๆ</t>
  </si>
  <si>
    <t>ถนน</t>
  </si>
  <si>
    <t>รั้ว</t>
  </si>
  <si>
    <t>อสังหาริมทรัพย์อื่น ๆ</t>
  </si>
  <si>
    <t>ครุภัณฑ์สำนักงาน</t>
  </si>
  <si>
    <t>ครุภัณฑ์ศึกษา</t>
  </si>
  <si>
    <t>ครุภัณฑ์ยานพาหนะและขนส่ง</t>
  </si>
  <si>
    <t>ครุภัณฑ์การเกษตร</t>
  </si>
  <si>
    <t>ครุภัณฑ์ไฟฟ้าและวิทยุ</t>
  </si>
  <si>
    <t>ครุภัณฑ์โฆษาและเผยแพร่</t>
  </si>
  <si>
    <t>ครุภัณฑ์วิทยาศาสตร์หรือการแพทย์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</si>
  <si>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</si>
  <si>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</si>
  <si>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</si>
  <si>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</si>
  <si>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ครุภัณฑ์ดนตรีและนาฏศิลป์</t>
  </si>
  <si>
    <t>ครุภัณฑ์คอมพิวเตอร์</t>
  </si>
  <si>
    <t>ครุภัณฑ์โยธา</t>
  </si>
  <si>
    <t>ครุภัณฑ์อื่น ๆ</t>
  </si>
  <si>
    <t>สังหาริมทรัพย์อื่นๆ</t>
  </si>
  <si>
    <t>...................................................................</t>
  </si>
  <si>
    <t xml:space="preserve">(ลงชื่อ)................................................     </t>
  </si>
  <si>
    <t xml:space="preserve">(ลงชื่อ)  ...................................................... 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</si>
</sst>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\ _р_._-;\-* #,##0.00\ _р_._-;_-* &quot;-&quot;??\ _р_._-;_-@_-"/>
    <numFmt numFmtId="188" formatCode="_-* #,##0.0_-;\-* #,##0.0_-;_-* &quot;-&quot;??_-;_-@_-"/>
    <numFmt numFmtId="189" formatCode="_-* #,##0_-;\-* #,##0_-;_-* &quot;-&quot;??_-;_-@_-"/>
    <numFmt numFmtId="190" formatCode="d\ ดดดด\ bbbb"/>
  </numFmts>
  <fonts count="5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2"/>
      <name val="AngsanaUPC"/>
      <family val="1"/>
    </font>
    <font>
      <b/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7E2F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187" fontId="3" fillId="0" borderId="16" xfId="38" applyNumberFormat="1" applyFont="1" applyFill="1" applyBorder="1" applyAlignment="1">
      <alignment/>
    </xf>
    <xf numFmtId="187" fontId="3" fillId="0" borderId="17" xfId="38" applyNumberFormat="1" applyFont="1" applyFill="1" applyBorder="1" applyAlignment="1">
      <alignment/>
    </xf>
    <xf numFmtId="187" fontId="3" fillId="0" borderId="18" xfId="38" applyNumberFormat="1" applyFont="1" applyFill="1" applyBorder="1" applyAlignment="1">
      <alignment/>
    </xf>
    <xf numFmtId="187" fontId="4" fillId="0" borderId="19" xfId="38" applyNumberFormat="1" applyFont="1" applyFill="1" applyBorder="1" applyAlignment="1">
      <alignment horizontal="center"/>
    </xf>
    <xf numFmtId="187" fontId="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Alignment="1">
      <alignment horizontal="center" vertical="center"/>
      <protection/>
    </xf>
    <xf numFmtId="0" fontId="7" fillId="0" borderId="0" xfId="48" applyFont="1" applyFill="1" applyBorder="1" applyAlignment="1">
      <alignment horizontal="center"/>
      <protection/>
    </xf>
    <xf numFmtId="43" fontId="7" fillId="0" borderId="0" xfId="40" applyFont="1" applyFill="1" applyBorder="1" applyAlignment="1">
      <alignment horizontal="center"/>
    </xf>
    <xf numFmtId="0" fontId="7" fillId="0" borderId="10" xfId="48" applyFont="1" applyFill="1" applyBorder="1" applyAlignment="1">
      <alignment horizontal="left"/>
      <protection/>
    </xf>
    <xf numFmtId="190" fontId="7" fillId="0" borderId="20" xfId="48" applyNumberFormat="1" applyFont="1" applyFill="1" applyBorder="1" applyAlignment="1">
      <alignment horizontal="center" vertical="center"/>
      <protection/>
    </xf>
    <xf numFmtId="43" fontId="7" fillId="0" borderId="12" xfId="40" applyFont="1" applyFill="1" applyBorder="1" applyAlignment="1">
      <alignment horizontal="center" vertical="center"/>
    </xf>
    <xf numFmtId="43" fontId="7" fillId="0" borderId="0" xfId="40" applyFont="1" applyFill="1" applyBorder="1" applyAlignment="1">
      <alignment horizontal="center" vertical="center"/>
    </xf>
    <xf numFmtId="43" fontId="7" fillId="0" borderId="0" xfId="40" applyFont="1" applyFill="1" applyAlignment="1">
      <alignment/>
    </xf>
    <xf numFmtId="0" fontId="7" fillId="0" borderId="21" xfId="48" applyFont="1" applyFill="1" applyBorder="1" applyAlignment="1">
      <alignment horizontal="left"/>
      <protection/>
    </xf>
    <xf numFmtId="0" fontId="7" fillId="0" borderId="22" xfId="48" applyFont="1" applyFill="1" applyBorder="1" applyAlignment="1">
      <alignment horizontal="center" vertical="center"/>
      <protection/>
    </xf>
    <xf numFmtId="43" fontId="7" fillId="0" borderId="23" xfId="40" applyFont="1" applyFill="1" applyBorder="1" applyAlignment="1">
      <alignment horizontal="center" vertical="center"/>
    </xf>
    <xf numFmtId="0" fontId="7" fillId="0" borderId="23" xfId="48" applyFont="1" applyFill="1" applyBorder="1" applyAlignment="1">
      <alignment horizontal="center" vertical="center"/>
      <protection/>
    </xf>
    <xf numFmtId="43" fontId="7" fillId="0" borderId="19" xfId="40" applyFont="1" applyFill="1" applyBorder="1" applyAlignment="1">
      <alignment horizontal="center" vertical="center"/>
    </xf>
    <xf numFmtId="0" fontId="8" fillId="0" borderId="20" xfId="48" applyFont="1" applyFill="1" applyBorder="1" applyAlignment="1">
      <alignment horizontal="left"/>
      <protection/>
    </xf>
    <xf numFmtId="43" fontId="7" fillId="0" borderId="24" xfId="40" applyFont="1" applyFill="1" applyBorder="1" applyAlignment="1">
      <alignment horizontal="left"/>
    </xf>
    <xf numFmtId="0" fontId="7" fillId="0" borderId="24" xfId="48" applyFont="1" applyFill="1" applyBorder="1" applyAlignment="1">
      <alignment horizontal="left"/>
      <protection/>
    </xf>
    <xf numFmtId="0" fontId="7" fillId="0" borderId="11" xfId="48" applyFont="1" applyFill="1" applyBorder="1" applyAlignment="1">
      <alignment horizontal="left"/>
      <protection/>
    </xf>
    <xf numFmtId="0" fontId="7" fillId="0" borderId="25" xfId="48" applyFont="1" applyFill="1" applyBorder="1" applyAlignment="1">
      <alignment horizontal="left"/>
      <protection/>
    </xf>
    <xf numFmtId="43" fontId="7" fillId="0" borderId="12" xfId="40" applyFont="1" applyFill="1" applyBorder="1" applyAlignment="1">
      <alignment horizontal="left"/>
    </xf>
    <xf numFmtId="43" fontId="7" fillId="0" borderId="12" xfId="40" applyFont="1" applyFill="1" applyBorder="1" applyAlignment="1">
      <alignment/>
    </xf>
    <xf numFmtId="0" fontId="7" fillId="0" borderId="12" xfId="48" applyFont="1" applyFill="1" applyBorder="1" applyAlignment="1">
      <alignment horizontal="left"/>
      <protection/>
    </xf>
    <xf numFmtId="43" fontId="7" fillId="0" borderId="12" xfId="48" applyNumberFormat="1" applyFont="1" applyFill="1" applyBorder="1" applyAlignment="1">
      <alignment horizontal="left"/>
      <protection/>
    </xf>
    <xf numFmtId="0" fontId="7" fillId="0" borderId="22" xfId="48" applyFont="1" applyFill="1" applyBorder="1" applyAlignment="1">
      <alignment horizontal="left"/>
      <protection/>
    </xf>
    <xf numFmtId="43" fontId="7" fillId="0" borderId="23" xfId="40" applyFont="1" applyFill="1" applyBorder="1" applyAlignment="1">
      <alignment horizontal="left"/>
    </xf>
    <xf numFmtId="0" fontId="7" fillId="0" borderId="23" xfId="48" applyFont="1" applyFill="1" applyBorder="1" applyAlignment="1">
      <alignment horizontal="left"/>
      <protection/>
    </xf>
    <xf numFmtId="0" fontId="1" fillId="0" borderId="0" xfId="48" applyFont="1" applyFill="1">
      <alignment/>
      <protection/>
    </xf>
    <xf numFmtId="43" fontId="8" fillId="0" borderId="0" xfId="40" applyFont="1" applyFill="1" applyBorder="1" applyAlignment="1">
      <alignment horizontal="center"/>
    </xf>
    <xf numFmtId="0" fontId="8" fillId="0" borderId="25" xfId="48" applyFont="1" applyFill="1" applyBorder="1" applyAlignment="1">
      <alignment horizontal="left"/>
      <protection/>
    </xf>
    <xf numFmtId="43" fontId="8" fillId="0" borderId="12" xfId="40" applyFont="1" applyFill="1" applyBorder="1" applyAlignment="1">
      <alignment horizontal="left"/>
    </xf>
    <xf numFmtId="0" fontId="8" fillId="0" borderId="12" xfId="48" applyFont="1" applyFill="1" applyBorder="1" applyAlignment="1">
      <alignment horizontal="left"/>
      <protection/>
    </xf>
    <xf numFmtId="43" fontId="7" fillId="0" borderId="0" xfId="40" applyFont="1" applyFill="1" applyBorder="1" applyAlignment="1">
      <alignment/>
    </xf>
    <xf numFmtId="0" fontId="7" fillId="0" borderId="0" xfId="48" applyFont="1" applyFill="1">
      <alignment/>
      <protection/>
    </xf>
    <xf numFmtId="43" fontId="7" fillId="0" borderId="12" xfId="40" applyFont="1" applyFill="1" applyBorder="1" applyAlignment="1">
      <alignment horizontal="center"/>
    </xf>
    <xf numFmtId="43" fontId="7" fillId="0" borderId="0" xfId="4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7" fillId="0" borderId="12" xfId="48" applyFont="1" applyFill="1" applyBorder="1">
      <alignment/>
      <protection/>
    </xf>
    <xf numFmtId="0" fontId="1" fillId="0" borderId="25" xfId="48" applyFont="1" applyFill="1" applyBorder="1">
      <alignment/>
      <protection/>
    </xf>
    <xf numFmtId="43" fontId="7" fillId="0" borderId="23" xfId="40" applyFont="1" applyFill="1" applyBorder="1" applyAlignment="1">
      <alignment horizontal="center" shrinkToFit="1"/>
    </xf>
    <xf numFmtId="43" fontId="7" fillId="0" borderId="23" xfId="40" applyFont="1" applyFill="1" applyBorder="1" applyAlignment="1">
      <alignment horizontal="center"/>
    </xf>
    <xf numFmtId="43" fontId="7" fillId="0" borderId="12" xfId="40" applyFont="1" applyFill="1" applyBorder="1" applyAlignment="1">
      <alignment horizontal="center" shrinkToFit="1"/>
    </xf>
    <xf numFmtId="43" fontId="7" fillId="0" borderId="12" xfId="40" applyFont="1" applyFill="1" applyBorder="1" applyAlignment="1">
      <alignment horizontal="left" wrapText="1"/>
    </xf>
    <xf numFmtId="0" fontId="7" fillId="0" borderId="25" xfId="48" applyFont="1" applyFill="1" applyBorder="1">
      <alignment/>
      <protection/>
    </xf>
    <xf numFmtId="0" fontId="7" fillId="0" borderId="0" xfId="48" applyFont="1" applyFill="1" applyBorder="1">
      <alignment/>
      <protection/>
    </xf>
    <xf numFmtId="43" fontId="7" fillId="0" borderId="26" xfId="40" applyFont="1" applyFill="1" applyBorder="1" applyAlignment="1">
      <alignment horizontal="left"/>
    </xf>
    <xf numFmtId="0" fontId="7" fillId="0" borderId="26" xfId="48" applyFont="1" applyFill="1" applyBorder="1" applyAlignment="1">
      <alignment horizontal="left"/>
      <protection/>
    </xf>
    <xf numFmtId="0" fontId="7" fillId="0" borderId="0" xfId="48" applyFont="1" applyFill="1" applyBorder="1" applyAlignment="1">
      <alignment/>
      <protection/>
    </xf>
    <xf numFmtId="0" fontId="7" fillId="0" borderId="0" xfId="48" applyFont="1" applyFill="1" applyBorder="1" applyAlignment="1">
      <alignment horizontal="left"/>
      <protection/>
    </xf>
    <xf numFmtId="190" fontId="7" fillId="0" borderId="0" xfId="48" applyNumberFormat="1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>
      <alignment/>
      <protection/>
    </xf>
    <xf numFmtId="44" fontId="7" fillId="0" borderId="0" xfId="43" applyFont="1" applyFill="1" applyBorder="1" applyAlignment="1">
      <alignment horizontal="center"/>
    </xf>
    <xf numFmtId="43" fontId="7" fillId="0" borderId="0" xfId="40" applyFont="1" applyFill="1" applyBorder="1" applyAlignment="1">
      <alignment horizontal="left"/>
    </xf>
    <xf numFmtId="0" fontId="7" fillId="0" borderId="27" xfId="48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7" fontId="3" fillId="33" borderId="16" xfId="38" applyNumberFormat="1" applyFont="1" applyFill="1" applyBorder="1" applyAlignment="1">
      <alignment/>
    </xf>
    <xf numFmtId="187" fontId="3" fillId="33" borderId="18" xfId="38" applyNumberFormat="1" applyFont="1" applyFill="1" applyBorder="1" applyAlignment="1">
      <alignment/>
    </xf>
    <xf numFmtId="187" fontId="4" fillId="33" borderId="19" xfId="38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43" fontId="7" fillId="0" borderId="0" xfId="38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0" xfId="38" applyFont="1" applyFill="1" applyAlignment="1">
      <alignment/>
    </xf>
    <xf numFmtId="43" fontId="7" fillId="0" borderId="0" xfId="38" applyFont="1" applyFill="1" applyBorder="1" applyAlignment="1">
      <alignment/>
    </xf>
    <xf numFmtId="43" fontId="7" fillId="0" borderId="28" xfId="38" applyFont="1" applyFill="1" applyBorder="1" applyAlignment="1">
      <alignment/>
    </xf>
    <xf numFmtId="43" fontId="7" fillId="0" borderId="29" xfId="38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28" xfId="38" applyFont="1" applyBorder="1" applyAlignment="1">
      <alignment/>
    </xf>
    <xf numFmtId="43" fontId="7" fillId="0" borderId="30" xfId="38" applyFont="1" applyBorder="1" applyAlignment="1">
      <alignment/>
    </xf>
    <xf numFmtId="43" fontId="7" fillId="0" borderId="31" xfId="38" applyFont="1" applyBorder="1" applyAlignment="1">
      <alignment/>
    </xf>
    <xf numFmtId="187" fontId="7" fillId="0" borderId="0" xfId="38" applyNumberFormat="1" applyFont="1" applyFill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/>
    </xf>
    <xf numFmtId="187" fontId="7" fillId="0" borderId="0" xfId="38" applyNumberFormat="1" applyFont="1" applyFill="1" applyAlignment="1">
      <alignment horizontal="center"/>
    </xf>
    <xf numFmtId="43" fontId="9" fillId="0" borderId="19" xfId="38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2" xfId="38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19" xfId="38" applyFont="1" applyBorder="1" applyAlignment="1">
      <alignment/>
    </xf>
    <xf numFmtId="0" fontId="7" fillId="0" borderId="25" xfId="0" applyFont="1" applyFill="1" applyBorder="1" applyAlignment="1">
      <alignment/>
    </xf>
    <xf numFmtId="43" fontId="9" fillId="0" borderId="32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5" xfId="0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 shrinkToFit="1"/>
    </xf>
    <xf numFmtId="0" fontId="7" fillId="0" borderId="0" xfId="0" applyFont="1" applyBorder="1" applyAlignment="1">
      <alignment horizontal="left"/>
    </xf>
    <xf numFmtId="187" fontId="7" fillId="0" borderId="0" xfId="38" applyNumberFormat="1" applyFont="1" applyBorder="1" applyAlignment="1">
      <alignment horizontal="center"/>
    </xf>
    <xf numFmtId="187" fontId="7" fillId="0" borderId="0" xfId="38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87" fontId="7" fillId="0" borderId="30" xfId="38" applyNumberFormat="1" applyFont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3" fontId="10" fillId="0" borderId="24" xfId="38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12" xfId="38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0" fillId="0" borderId="12" xfId="0" applyNumberFormat="1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0" fillId="0" borderId="0" xfId="0" applyNumberFormat="1" applyFont="1" applyBorder="1" applyAlignment="1">
      <alignment/>
    </xf>
    <xf numFmtId="43" fontId="7" fillId="0" borderId="0" xfId="38" applyFont="1" applyBorder="1" applyAlignment="1">
      <alignment/>
    </xf>
    <xf numFmtId="43" fontId="9" fillId="0" borderId="0" xfId="38" applyFont="1" applyBorder="1" applyAlignment="1">
      <alignment/>
    </xf>
    <xf numFmtId="43" fontId="7" fillId="0" borderId="30" xfId="38" applyFont="1" applyFill="1" applyBorder="1" applyAlignment="1">
      <alignment/>
    </xf>
    <xf numFmtId="187" fontId="7" fillId="0" borderId="0" xfId="38" applyNumberFormat="1" applyFont="1" applyBorder="1" applyAlignment="1">
      <alignment/>
    </xf>
    <xf numFmtId="0" fontId="7" fillId="0" borderId="0" xfId="0" applyFont="1" applyFill="1" applyAlignment="1">
      <alignment horizontal="right" shrinkToFit="1"/>
    </xf>
    <xf numFmtId="43" fontId="7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43" fontId="7" fillId="0" borderId="24" xfId="38" applyFont="1" applyBorder="1" applyAlignment="1">
      <alignment horizontal="center"/>
    </xf>
    <xf numFmtId="43" fontId="7" fillId="0" borderId="24" xfId="38" applyFont="1" applyFill="1" applyBorder="1" applyAlignment="1">
      <alignment horizontal="center"/>
    </xf>
    <xf numFmtId="43" fontId="7" fillId="0" borderId="20" xfId="38" applyFont="1" applyBorder="1" applyAlignment="1">
      <alignment horizontal="center"/>
    </xf>
    <xf numFmtId="0" fontId="7" fillId="0" borderId="23" xfId="0" applyFont="1" applyBorder="1" applyAlignment="1">
      <alignment/>
    </xf>
    <xf numFmtId="43" fontId="7" fillId="0" borderId="23" xfId="38" applyFont="1" applyBorder="1" applyAlignment="1">
      <alignment/>
    </xf>
    <xf numFmtId="43" fontId="7" fillId="0" borderId="23" xfId="38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187" fontId="7" fillId="0" borderId="12" xfId="38" applyNumberFormat="1" applyFont="1" applyBorder="1" applyAlignment="1">
      <alignment/>
    </xf>
    <xf numFmtId="43" fontId="7" fillId="0" borderId="12" xfId="38" applyFont="1" applyFill="1" applyBorder="1" applyAlignment="1">
      <alignment/>
    </xf>
    <xf numFmtId="187" fontId="7" fillId="0" borderId="23" xfId="38" applyNumberFormat="1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43" fontId="7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7" fontId="7" fillId="0" borderId="24" xfId="38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3" fontId="7" fillId="0" borderId="12" xfId="38" applyFont="1" applyBorder="1" applyAlignment="1">
      <alignment horizontal="center"/>
    </xf>
    <xf numFmtId="187" fontId="7" fillId="0" borderId="12" xfId="38" applyNumberFormat="1" applyFont="1" applyBorder="1" applyAlignment="1">
      <alignment horizontal="right"/>
    </xf>
    <xf numFmtId="43" fontId="7" fillId="0" borderId="12" xfId="0" applyNumberFormat="1" applyFont="1" applyBorder="1" applyAlignment="1">
      <alignment/>
    </xf>
    <xf numFmtId="43" fontId="7" fillId="0" borderId="19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/>
    </xf>
    <xf numFmtId="187" fontId="9" fillId="0" borderId="19" xfId="38" applyNumberFormat="1" applyFont="1" applyFill="1" applyBorder="1" applyAlignment="1">
      <alignment horizontal="center"/>
    </xf>
    <xf numFmtId="187" fontId="9" fillId="0" borderId="33" xfId="38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quotePrefix="1">
      <alignment horizontal="center"/>
    </xf>
    <xf numFmtId="187" fontId="7" fillId="0" borderId="12" xfId="38" applyNumberFormat="1" applyFont="1" applyFill="1" applyBorder="1" applyAlignment="1">
      <alignment/>
    </xf>
    <xf numFmtId="187" fontId="7" fillId="0" borderId="25" xfId="38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3" fontId="7" fillId="0" borderId="25" xfId="38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187" fontId="7" fillId="0" borderId="23" xfId="38" applyNumberFormat="1" applyFont="1" applyFill="1" applyBorder="1" applyAlignment="1">
      <alignment/>
    </xf>
    <xf numFmtId="187" fontId="7" fillId="0" borderId="22" xfId="38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87" fontId="9" fillId="0" borderId="34" xfId="38" applyNumberFormat="1" applyFont="1" applyFill="1" applyBorder="1" applyAlignment="1">
      <alignment/>
    </xf>
    <xf numFmtId="187" fontId="7" fillId="0" borderId="0" xfId="0" applyNumberFormat="1" applyFont="1" applyAlignment="1">
      <alignment/>
    </xf>
    <xf numFmtId="43" fontId="7" fillId="0" borderId="0" xfId="38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3" fontId="7" fillId="0" borderId="20" xfId="38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43" fontId="7" fillId="0" borderId="23" xfId="38" applyFont="1" applyFill="1" applyBorder="1" applyAlignment="1">
      <alignment/>
    </xf>
    <xf numFmtId="43" fontId="7" fillId="0" borderId="22" xfId="38" applyFont="1" applyFill="1" applyBorder="1" applyAlignment="1">
      <alignment/>
    </xf>
    <xf numFmtId="43" fontId="7" fillId="0" borderId="22" xfId="38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3" fontId="9" fillId="0" borderId="12" xfId="38" applyFont="1" applyFill="1" applyBorder="1" applyAlignment="1">
      <alignment/>
    </xf>
    <xf numFmtId="43" fontId="9" fillId="0" borderId="25" xfId="38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3" fontId="9" fillId="0" borderId="19" xfId="38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1" xfId="0" applyFont="1" applyBorder="1" applyAlignment="1">
      <alignment/>
    </xf>
    <xf numFmtId="43" fontId="9" fillId="0" borderId="19" xfId="38" applyFont="1" applyBorder="1" applyAlignment="1" quotePrefix="1">
      <alignment horizontal="center"/>
    </xf>
    <xf numFmtId="43" fontId="7" fillId="0" borderId="19" xfId="38" applyFont="1" applyBorder="1" applyAlignment="1">
      <alignment horizontal="center"/>
    </xf>
    <xf numFmtId="0" fontId="9" fillId="0" borderId="33" xfId="0" applyFont="1" applyBorder="1" applyAlignment="1">
      <alignment/>
    </xf>
    <xf numFmtId="43" fontId="9" fillId="0" borderId="19" xfId="38" applyFont="1" applyBorder="1" applyAlignment="1">
      <alignment/>
    </xf>
    <xf numFmtId="43" fontId="7" fillId="0" borderId="19" xfId="38" applyFont="1" applyFill="1" applyBorder="1" applyAlignment="1">
      <alignment/>
    </xf>
    <xf numFmtId="43" fontId="7" fillId="0" borderId="24" xfId="38" applyFont="1" applyBorder="1" applyAlignment="1">
      <alignment/>
    </xf>
    <xf numFmtId="0" fontId="7" fillId="0" borderId="0" xfId="0" applyFont="1" applyAlignment="1">
      <alignment/>
    </xf>
    <xf numFmtId="43" fontId="7" fillId="0" borderId="0" xfId="38" applyFont="1" applyFill="1" applyAlignment="1">
      <alignment/>
    </xf>
    <xf numFmtId="0" fontId="7" fillId="0" borderId="0" xfId="0" applyFont="1" applyFill="1" applyAlignment="1">
      <alignment horizontal="right"/>
    </xf>
    <xf numFmtId="43" fontId="7" fillId="0" borderId="0" xfId="38" applyFont="1" applyFill="1" applyAlignment="1">
      <alignment horizontal="right"/>
    </xf>
    <xf numFmtId="0" fontId="7" fillId="0" borderId="0" xfId="0" applyFont="1" applyFill="1" applyAlignment="1">
      <alignment horizontal="center"/>
    </xf>
    <xf numFmtId="43" fontId="1" fillId="0" borderId="0" xfId="38" applyNumberFormat="1" applyFont="1" applyFill="1" applyAlignment="1">
      <alignment/>
    </xf>
    <xf numFmtId="43" fontId="14" fillId="0" borderId="0" xfId="38" applyNumberFormat="1" applyFont="1" applyFill="1" applyAlignment="1">
      <alignment/>
    </xf>
    <xf numFmtId="0" fontId="14" fillId="0" borderId="10" xfId="0" applyFont="1" applyFill="1" applyBorder="1" applyAlignment="1">
      <alignment horizontal="center"/>
    </xf>
    <xf numFmtId="43" fontId="14" fillId="0" borderId="21" xfId="38" applyNumberFormat="1" applyFont="1" applyFill="1" applyBorder="1" applyAlignment="1">
      <alignment horizontal="center"/>
    </xf>
    <xf numFmtId="43" fontId="1" fillId="0" borderId="11" xfId="38" applyNumberFormat="1" applyFont="1" applyFill="1" applyBorder="1" applyAlignment="1">
      <alignment/>
    </xf>
    <xf numFmtId="43" fontId="1" fillId="0" borderId="21" xfId="38" applyNumberFormat="1" applyFont="1" applyFill="1" applyBorder="1" applyAlignment="1">
      <alignment/>
    </xf>
    <xf numFmtId="43" fontId="1" fillId="0" borderId="15" xfId="38" applyNumberFormat="1" applyFont="1" applyFill="1" applyBorder="1" applyAlignment="1">
      <alignment/>
    </xf>
    <xf numFmtId="43" fontId="1" fillId="0" borderId="19" xfId="38" applyNumberFormat="1" applyFont="1" applyFill="1" applyBorder="1" applyAlignment="1">
      <alignment/>
    </xf>
    <xf numFmtId="43" fontId="1" fillId="0" borderId="0" xfId="38" applyNumberFormat="1" applyFont="1" applyFill="1" applyAlignment="1">
      <alignment horizontal="center"/>
    </xf>
    <xf numFmtId="0" fontId="14" fillId="0" borderId="15" xfId="0" applyFont="1" applyFill="1" applyBorder="1" applyAlignment="1">
      <alignment horizontal="center"/>
    </xf>
    <xf numFmtId="43" fontId="14" fillId="0" borderId="19" xfId="38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3" fontId="1" fillId="0" borderId="12" xfId="38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43" fontId="1" fillId="33" borderId="11" xfId="38" applyNumberFormat="1" applyFont="1" applyFill="1" applyBorder="1" applyAlignment="1">
      <alignment/>
    </xf>
    <xf numFmtId="43" fontId="1" fillId="33" borderId="12" xfId="38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/>
    </xf>
    <xf numFmtId="43" fontId="1" fillId="34" borderId="11" xfId="38" applyNumberFormat="1" applyFont="1" applyFill="1" applyBorder="1" applyAlignment="1">
      <alignment/>
    </xf>
    <xf numFmtId="43" fontId="1" fillId="34" borderId="12" xfId="38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3" fontId="14" fillId="0" borderId="0" xfId="38" applyFont="1" applyFill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3" fontId="1" fillId="0" borderId="23" xfId="38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/>
    </xf>
    <xf numFmtId="43" fontId="1" fillId="0" borderId="0" xfId="38" applyFont="1" applyFill="1" applyAlignment="1">
      <alignment/>
    </xf>
    <xf numFmtId="189" fontId="1" fillId="0" borderId="0" xfId="0" applyNumberFormat="1" applyFont="1" applyFill="1" applyAlignment="1">
      <alignment/>
    </xf>
    <xf numFmtId="0" fontId="1" fillId="35" borderId="11" xfId="0" applyFont="1" applyFill="1" applyBorder="1" applyAlignment="1">
      <alignment/>
    </xf>
    <xf numFmtId="43" fontId="1" fillId="35" borderId="11" xfId="38" applyNumberFormat="1" applyFont="1" applyFill="1" applyBorder="1" applyAlignment="1">
      <alignment/>
    </xf>
    <xf numFmtId="43" fontId="1" fillId="35" borderId="12" xfId="38" applyFont="1" applyFill="1" applyBorder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0" fontId="14" fillId="0" borderId="0" xfId="0" applyFont="1" applyAlignment="1">
      <alignment/>
    </xf>
    <xf numFmtId="43" fontId="14" fillId="0" borderId="0" xfId="38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3" fontId="14" fillId="0" borderId="19" xfId="38" applyFont="1" applyBorder="1" applyAlignment="1">
      <alignment horizontal="center"/>
    </xf>
    <xf numFmtId="0" fontId="14" fillId="0" borderId="11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2" xfId="38" applyFont="1" applyBorder="1" applyAlignment="1">
      <alignment/>
    </xf>
    <xf numFmtId="0" fontId="1" fillId="36" borderId="11" xfId="0" applyFont="1" applyFill="1" applyBorder="1" applyAlignment="1">
      <alignment/>
    </xf>
    <xf numFmtId="43" fontId="1" fillId="36" borderId="11" xfId="38" applyNumberFormat="1" applyFont="1" applyFill="1" applyBorder="1" applyAlignment="1">
      <alignment/>
    </xf>
    <xf numFmtId="43" fontId="1" fillId="36" borderId="12" xfId="38" applyFont="1" applyFill="1" applyBorder="1" applyAlignment="1">
      <alignment/>
    </xf>
    <xf numFmtId="0" fontId="1" fillId="36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43" fontId="14" fillId="0" borderId="34" xfId="38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189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37" borderId="11" xfId="0" applyFont="1" applyFill="1" applyBorder="1" applyAlignment="1">
      <alignment/>
    </xf>
    <xf numFmtId="43" fontId="1" fillId="37" borderId="11" xfId="38" applyNumberFormat="1" applyFont="1" applyFill="1" applyBorder="1" applyAlignment="1">
      <alignment/>
    </xf>
    <xf numFmtId="43" fontId="1" fillId="37" borderId="12" xfId="38" applyFont="1" applyFill="1" applyBorder="1" applyAlignment="1">
      <alignment/>
    </xf>
    <xf numFmtId="0" fontId="1" fillId="37" borderId="0" xfId="0" applyFont="1" applyFill="1" applyAlignment="1">
      <alignment/>
    </xf>
    <xf numFmtId="0" fontId="1" fillId="38" borderId="11" xfId="0" applyFont="1" applyFill="1" applyBorder="1" applyAlignment="1">
      <alignment/>
    </xf>
    <xf numFmtId="43" fontId="1" fillId="38" borderId="11" xfId="38" applyNumberFormat="1" applyFont="1" applyFill="1" applyBorder="1" applyAlignment="1">
      <alignment/>
    </xf>
    <xf numFmtId="43" fontId="1" fillId="38" borderId="12" xfId="38" applyFont="1" applyFill="1" applyBorder="1" applyAlignment="1">
      <alignment/>
    </xf>
    <xf numFmtId="0" fontId="1" fillId="38" borderId="0" xfId="0" applyFont="1" applyFill="1" applyAlignment="1">
      <alignment/>
    </xf>
    <xf numFmtId="43" fontId="1" fillId="38" borderId="11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43" fontId="1" fillId="39" borderId="11" xfId="38" applyNumberFormat="1" applyFont="1" applyFill="1" applyBorder="1" applyAlignment="1">
      <alignment/>
    </xf>
    <xf numFmtId="43" fontId="1" fillId="39" borderId="12" xfId="38" applyFont="1" applyFill="1" applyBorder="1" applyAlignment="1">
      <alignment/>
    </xf>
    <xf numFmtId="0" fontId="1" fillId="39" borderId="0" xfId="0" applyFont="1" applyFill="1" applyAlignment="1">
      <alignment/>
    </xf>
    <xf numFmtId="43" fontId="1" fillId="39" borderId="11" xfId="0" applyNumberFormat="1" applyFont="1" applyFill="1" applyBorder="1" applyAlignment="1">
      <alignment/>
    </xf>
    <xf numFmtId="0" fontId="1" fillId="40" borderId="11" xfId="0" applyFont="1" applyFill="1" applyBorder="1" applyAlignment="1">
      <alignment/>
    </xf>
    <xf numFmtId="43" fontId="1" fillId="40" borderId="11" xfId="38" applyNumberFormat="1" applyFont="1" applyFill="1" applyBorder="1" applyAlignment="1">
      <alignment/>
    </xf>
    <xf numFmtId="43" fontId="1" fillId="40" borderId="12" xfId="38" applyFont="1" applyFill="1" applyBorder="1" applyAlignment="1">
      <alignment/>
    </xf>
    <xf numFmtId="0" fontId="1" fillId="40" borderId="0" xfId="0" applyFont="1" applyFill="1" applyAlignment="1">
      <alignment/>
    </xf>
    <xf numFmtId="0" fontId="1" fillId="41" borderId="11" xfId="0" applyFont="1" applyFill="1" applyBorder="1" applyAlignment="1">
      <alignment/>
    </xf>
    <xf numFmtId="43" fontId="1" fillId="41" borderId="11" xfId="38" applyNumberFormat="1" applyFont="1" applyFill="1" applyBorder="1" applyAlignment="1">
      <alignment/>
    </xf>
    <xf numFmtId="43" fontId="1" fillId="41" borderId="12" xfId="38" applyFont="1" applyFill="1" applyBorder="1" applyAlignment="1">
      <alignment/>
    </xf>
    <xf numFmtId="0" fontId="1" fillId="41" borderId="0" xfId="0" applyFont="1" applyFill="1" applyAlignment="1">
      <alignment/>
    </xf>
    <xf numFmtId="43" fontId="14" fillId="0" borderId="24" xfId="38" applyNumberFormat="1" applyFont="1" applyFill="1" applyBorder="1" applyAlignment="1">
      <alignment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43" fontId="1" fillId="0" borderId="11" xfId="0" applyNumberFormat="1" applyFont="1" applyFill="1" applyBorder="1" applyAlignment="1">
      <alignment/>
    </xf>
    <xf numFmtId="43" fontId="1" fillId="37" borderId="11" xfId="0" applyNumberFormat="1" applyFont="1" applyFill="1" applyBorder="1" applyAlignment="1">
      <alignment/>
    </xf>
    <xf numFmtId="43" fontId="1" fillId="40" borderId="11" xfId="38" applyFont="1" applyFill="1" applyBorder="1" applyAlignment="1">
      <alignment/>
    </xf>
    <xf numFmtId="43" fontId="1" fillId="41" borderId="11" xfId="38" applyFont="1" applyFill="1" applyBorder="1" applyAlignment="1">
      <alignment/>
    </xf>
    <xf numFmtId="0" fontId="1" fillId="42" borderId="11" xfId="0" applyFont="1" applyFill="1" applyBorder="1" applyAlignment="1">
      <alignment/>
    </xf>
    <xf numFmtId="43" fontId="1" fillId="42" borderId="11" xfId="38" applyNumberFormat="1" applyFont="1" applyFill="1" applyBorder="1" applyAlignment="1">
      <alignment/>
    </xf>
    <xf numFmtId="43" fontId="1" fillId="42" borderId="12" xfId="38" applyFont="1" applyFill="1" applyBorder="1" applyAlignment="1">
      <alignment/>
    </xf>
    <xf numFmtId="43" fontId="1" fillId="42" borderId="11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19" xfId="0" applyNumberFormat="1" applyFont="1" applyBorder="1" applyAlignment="1">
      <alignment/>
    </xf>
    <xf numFmtId="43" fontId="1" fillId="0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38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87" fontId="7" fillId="0" borderId="0" xfId="38" applyNumberFormat="1" applyFont="1" applyFill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3" fontId="14" fillId="0" borderId="0" xfId="38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43" fontId="7" fillId="0" borderId="33" xfId="38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43" fontId="7" fillId="0" borderId="11" xfId="38" applyFont="1" applyBorder="1" applyAlignment="1">
      <alignment horizontal="right"/>
    </xf>
    <xf numFmtId="43" fontId="7" fillId="0" borderId="25" xfId="38" applyFont="1" applyBorder="1" applyAlignment="1">
      <alignment horizontal="right"/>
    </xf>
    <xf numFmtId="43" fontId="7" fillId="0" borderId="21" xfId="38" applyFont="1" applyBorder="1" applyAlignment="1">
      <alignment horizontal="right"/>
    </xf>
    <xf numFmtId="43" fontId="7" fillId="0" borderId="22" xfId="38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187" fontId="7" fillId="0" borderId="0" xfId="38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43" fontId="7" fillId="0" borderId="0" xfId="38" applyFont="1" applyFill="1" applyAlignment="1">
      <alignment horizontal="left"/>
    </xf>
    <xf numFmtId="0" fontId="7" fillId="0" borderId="0" xfId="48" applyFont="1" applyFill="1" applyAlignment="1">
      <alignment horizontal="center" vertical="center" shrinkToFit="1"/>
      <protection/>
    </xf>
    <xf numFmtId="0" fontId="7" fillId="0" borderId="0" xfId="48" applyFont="1" applyFill="1" applyAlignment="1">
      <alignment horizontal="center" vertical="center"/>
      <protection/>
    </xf>
    <xf numFmtId="0" fontId="7" fillId="0" borderId="28" xfId="48" applyFont="1" applyFill="1" applyBorder="1" applyAlignment="1">
      <alignment horizontal="left" vertical="center"/>
      <protection/>
    </xf>
    <xf numFmtId="190" fontId="7" fillId="0" borderId="19" xfId="48" applyNumberFormat="1" applyFont="1" applyFill="1" applyBorder="1" applyAlignment="1">
      <alignment horizontal="center" vertical="center"/>
      <protection/>
    </xf>
    <xf numFmtId="43" fontId="7" fillId="0" borderId="12" xfId="40" applyFont="1" applyFill="1" applyBorder="1" applyAlignment="1">
      <alignment horizontal="center"/>
    </xf>
    <xf numFmtId="43" fontId="7" fillId="0" borderId="12" xfId="40" applyFont="1" applyFill="1" applyBorder="1" applyAlignment="1">
      <alignment horizontal="center" vertical="center"/>
    </xf>
    <xf numFmtId="43" fontId="7" fillId="0" borderId="12" xfId="40" applyFont="1" applyFill="1" applyBorder="1" applyAlignment="1">
      <alignment horizontal="left" wrapText="1"/>
    </xf>
    <xf numFmtId="43" fontId="7" fillId="0" borderId="12" xfId="40" applyFont="1" applyFill="1" applyBorder="1" applyAlignment="1">
      <alignment horizontal="left"/>
    </xf>
    <xf numFmtId="0" fontId="7" fillId="0" borderId="35" xfId="48" applyFont="1" applyFill="1" applyBorder="1" applyAlignment="1">
      <alignment horizontal="center"/>
      <protection/>
    </xf>
    <xf numFmtId="0" fontId="7" fillId="0" borderId="36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21" xfId="48" applyFont="1" applyFill="1" applyBorder="1" applyAlignment="1">
      <alignment horizontal="center"/>
      <protection/>
    </xf>
    <xf numFmtId="0" fontId="7" fillId="0" borderId="28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left"/>
      <protection/>
    </xf>
    <xf numFmtId="44" fontId="7" fillId="0" borderId="0" xfId="43" applyFont="1" applyFill="1" applyBorder="1" applyAlignment="1">
      <alignment horizontal="center"/>
    </xf>
    <xf numFmtId="43" fontId="14" fillId="0" borderId="0" xfId="38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Border="1" applyAlignment="1">
      <alignment/>
    </xf>
    <xf numFmtId="43" fontId="1" fillId="0" borderId="23" xfId="38" applyFont="1" applyBorder="1" applyAlignment="1">
      <alignment/>
    </xf>
    <xf numFmtId="43" fontId="14" fillId="0" borderId="34" xfId="38" applyNumberFormat="1" applyFont="1" applyFill="1" applyBorder="1" applyAlignment="1">
      <alignment/>
    </xf>
    <xf numFmtId="43" fontId="14" fillId="0" borderId="24" xfId="38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43" fontId="1" fillId="0" borderId="11" xfId="38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เครื่องหมายสกุลเงิน 2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4" width="9.140625" style="83" customWidth="1"/>
    <col min="5" max="5" width="10.57421875" style="83" customWidth="1"/>
    <col min="6" max="6" width="9.140625" style="83" customWidth="1"/>
    <col min="7" max="7" width="9.28125" style="86" bestFit="1" customWidth="1"/>
    <col min="8" max="9" width="9.140625" style="83" customWidth="1"/>
    <col min="10" max="10" width="15.28125" style="84" bestFit="1" customWidth="1"/>
    <col min="11" max="12" width="9.140625" style="83" customWidth="1"/>
    <col min="13" max="13" width="18.28125" style="83" customWidth="1"/>
    <col min="14" max="16384" width="9.140625" style="83" customWidth="1"/>
  </cols>
  <sheetData>
    <row r="1" spans="1:10" ht="21">
      <c r="A1" s="335" t="s">
        <v>6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21">
      <c r="A2" s="335" t="s">
        <v>116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1">
      <c r="A3" s="335" t="s">
        <v>585</v>
      </c>
      <c r="B3" s="335"/>
      <c r="C3" s="335"/>
      <c r="D3" s="335"/>
      <c r="E3" s="335"/>
      <c r="F3" s="335"/>
      <c r="G3" s="335"/>
      <c r="H3" s="335"/>
      <c r="I3" s="335"/>
      <c r="J3" s="335"/>
    </row>
    <row r="5" spans="7:10" ht="21">
      <c r="G5" s="82" t="s">
        <v>67</v>
      </c>
      <c r="J5" s="87"/>
    </row>
    <row r="6" spans="1:10" ht="21.75" thickBot="1">
      <c r="A6" s="85" t="s">
        <v>117</v>
      </c>
      <c r="B6" s="85"/>
      <c r="G6" s="86">
        <v>2</v>
      </c>
      <c r="J6" s="90">
        <v>15620989.49</v>
      </c>
    </row>
    <row r="7" spans="1:10" ht="21.75" thickTop="1">
      <c r="A7" s="85" t="s">
        <v>118</v>
      </c>
      <c r="B7" s="85"/>
      <c r="J7" s="87"/>
    </row>
    <row r="8" spans="1:10" ht="21">
      <c r="A8" s="85"/>
      <c r="B8" s="85" t="s">
        <v>119</v>
      </c>
      <c r="J8" s="87"/>
    </row>
    <row r="9" spans="3:10" ht="21">
      <c r="C9" s="83" t="s">
        <v>120</v>
      </c>
      <c r="G9" s="86">
        <v>3</v>
      </c>
      <c r="J9" s="87">
        <v>28486430.88</v>
      </c>
    </row>
    <row r="10" spans="3:10" ht="21">
      <c r="C10" s="83" t="s">
        <v>569</v>
      </c>
      <c r="G10" s="86">
        <v>4</v>
      </c>
      <c r="J10" s="88">
        <v>670373</v>
      </c>
    </row>
    <row r="11" spans="3:10" ht="21">
      <c r="C11" s="83" t="s">
        <v>121</v>
      </c>
      <c r="G11" s="86">
        <v>5</v>
      </c>
      <c r="J11" s="87">
        <v>12047.58</v>
      </c>
    </row>
    <row r="12" spans="3:10" ht="21">
      <c r="C12" s="83" t="s">
        <v>122</v>
      </c>
      <c r="G12" s="86">
        <v>6</v>
      </c>
      <c r="J12" s="88">
        <v>30338</v>
      </c>
    </row>
    <row r="13" ht="21">
      <c r="J13" s="89"/>
    </row>
    <row r="14" spans="3:10" ht="21.75" thickBot="1">
      <c r="C14" s="85" t="s">
        <v>123</v>
      </c>
      <c r="J14" s="90">
        <f>SUM(J9:J13)</f>
        <v>29199189.459999997</v>
      </c>
    </row>
    <row r="15" spans="1:13" ht="22.5" thickBot="1" thickTop="1">
      <c r="A15" s="85" t="s">
        <v>124</v>
      </c>
      <c r="J15" s="90">
        <f>J6+J14</f>
        <v>44820178.949999996</v>
      </c>
      <c r="M15" s="91"/>
    </row>
    <row r="16" ht="21.75" thickTop="1">
      <c r="J16" s="87"/>
    </row>
    <row r="17" spans="1:10" ht="21.75" thickBot="1">
      <c r="A17" s="85" t="s">
        <v>24</v>
      </c>
      <c r="B17" s="85"/>
      <c r="G17" s="86">
        <v>2</v>
      </c>
      <c r="J17" s="90">
        <v>15620989.49</v>
      </c>
    </row>
    <row r="18" spans="1:10" ht="21.75" thickTop="1">
      <c r="A18" s="85" t="s">
        <v>126</v>
      </c>
      <c r="B18" s="85"/>
      <c r="J18" s="87"/>
    </row>
    <row r="19" spans="1:10" ht="21">
      <c r="A19" s="85"/>
      <c r="B19" s="85" t="s">
        <v>127</v>
      </c>
      <c r="J19" s="87"/>
    </row>
    <row r="20" spans="3:10" ht="21">
      <c r="C20" s="83" t="s">
        <v>66</v>
      </c>
      <c r="G20" s="86">
        <v>7</v>
      </c>
      <c r="J20" s="87">
        <v>1085398.96</v>
      </c>
    </row>
    <row r="21" spans="3:10" ht="21">
      <c r="C21" s="83" t="s">
        <v>64</v>
      </c>
      <c r="G21" s="86">
        <v>8</v>
      </c>
      <c r="J21" s="92">
        <v>1472739.61</v>
      </c>
    </row>
    <row r="22" spans="3:10" ht="21.75" thickBot="1">
      <c r="C22" s="85" t="s">
        <v>128</v>
      </c>
      <c r="J22" s="93">
        <f>SUM(J20:J21)</f>
        <v>2558138.5700000003</v>
      </c>
    </row>
    <row r="23" spans="2:10" ht="22.5" thickBot="1" thickTop="1">
      <c r="B23" s="85" t="s">
        <v>129</v>
      </c>
      <c r="J23" s="93">
        <f>J22</f>
        <v>2558138.5700000003</v>
      </c>
    </row>
    <row r="24" ht="21.75" thickTop="1">
      <c r="B24" s="85"/>
    </row>
    <row r="25" ht="21">
      <c r="A25" s="85" t="s">
        <v>130</v>
      </c>
    </row>
    <row r="26" spans="2:10" ht="21">
      <c r="B26" s="83" t="s">
        <v>130</v>
      </c>
      <c r="G26" s="86">
        <v>9</v>
      </c>
      <c r="J26" s="84">
        <v>12901243.82</v>
      </c>
    </row>
    <row r="27" spans="2:10" ht="21">
      <c r="B27" s="83" t="s">
        <v>18</v>
      </c>
      <c r="G27" s="86">
        <v>10</v>
      </c>
      <c r="J27" s="84">
        <v>13739807.07</v>
      </c>
    </row>
    <row r="28" spans="2:10" ht="21">
      <c r="B28" s="83" t="s">
        <v>131</v>
      </c>
      <c r="J28" s="94">
        <f>SUM(J26:J27)</f>
        <v>26641050.89</v>
      </c>
    </row>
    <row r="29" spans="1:13" ht="21.75" thickBot="1">
      <c r="A29" s="85" t="s">
        <v>132</v>
      </c>
      <c r="J29" s="93">
        <f>J17+J23+J28</f>
        <v>44820178.95</v>
      </c>
      <c r="L29" s="91"/>
      <c r="M29" s="91">
        <f>J15-J29</f>
        <v>0</v>
      </c>
    </row>
    <row r="30" ht="21.75" thickTop="1"/>
    <row r="31" ht="21">
      <c r="A31" s="85" t="s">
        <v>125</v>
      </c>
    </row>
    <row r="33" spans="7:8" ht="21">
      <c r="G33" s="339" t="s">
        <v>211</v>
      </c>
      <c r="H33" s="339"/>
    </row>
    <row r="34" spans="1:9" s="97" customFormat="1" ht="21">
      <c r="A34" s="337" t="s">
        <v>57</v>
      </c>
      <c r="B34" s="337"/>
      <c r="C34" s="96"/>
      <c r="D34" s="336" t="s">
        <v>108</v>
      </c>
      <c r="E34" s="336"/>
      <c r="I34" s="98" t="s">
        <v>212</v>
      </c>
    </row>
    <row r="35" spans="1:9" s="97" customFormat="1" ht="21">
      <c r="A35" s="338" t="s">
        <v>208</v>
      </c>
      <c r="B35" s="338"/>
      <c r="C35" s="96"/>
      <c r="D35" s="336" t="s">
        <v>63</v>
      </c>
      <c r="E35" s="336"/>
      <c r="I35" s="98" t="s">
        <v>202</v>
      </c>
    </row>
  </sheetData>
  <sheetProtection/>
  <mergeCells count="8">
    <mergeCell ref="A1:J1"/>
    <mergeCell ref="A2:J2"/>
    <mergeCell ref="A3:J3"/>
    <mergeCell ref="D34:E34"/>
    <mergeCell ref="D35:E35"/>
    <mergeCell ref="A34:B34"/>
    <mergeCell ref="A35:B35"/>
    <mergeCell ref="G33:H33"/>
  </mergeCells>
  <printOptions/>
  <pageMargins left="0.32" right="0.15" top="0.18" bottom="0.26" header="0.1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9.421875" style="83" customWidth="1"/>
    <col min="2" max="2" width="21.7109375" style="83" customWidth="1"/>
    <col min="3" max="3" width="60.57421875" style="83" customWidth="1"/>
    <col min="4" max="4" width="16.57421875" style="83" customWidth="1"/>
    <col min="5" max="6" width="13.7109375" style="83" customWidth="1"/>
    <col min="7" max="7" width="12.7109375" style="83" bestFit="1" customWidth="1"/>
    <col min="8" max="8" width="13.28125" style="83" customWidth="1"/>
    <col min="9" max="9" width="9.28125" style="83" bestFit="1" customWidth="1"/>
    <col min="10" max="10" width="15.140625" style="83" customWidth="1"/>
    <col min="11" max="16384" width="9.140625" style="83" customWidth="1"/>
  </cols>
  <sheetData>
    <row r="1" spans="1:10" ht="21">
      <c r="A1" s="365" t="s">
        <v>6</v>
      </c>
      <c r="B1" s="365"/>
      <c r="C1" s="365"/>
      <c r="D1" s="365"/>
      <c r="E1" s="365"/>
      <c r="F1" s="365"/>
      <c r="G1" s="365"/>
      <c r="H1" s="365"/>
      <c r="I1" s="120"/>
      <c r="J1" s="120"/>
    </row>
    <row r="2" spans="1:10" ht="21">
      <c r="A2" s="335" t="s">
        <v>133</v>
      </c>
      <c r="B2" s="335"/>
      <c r="C2" s="335"/>
      <c r="D2" s="335"/>
      <c r="E2" s="335"/>
      <c r="F2" s="335"/>
      <c r="G2" s="335"/>
      <c r="H2" s="335"/>
      <c r="I2" s="82"/>
      <c r="J2" s="82"/>
    </row>
    <row r="3" spans="1:10" ht="21">
      <c r="A3" s="365" t="s">
        <v>588</v>
      </c>
      <c r="B3" s="365"/>
      <c r="C3" s="365"/>
      <c r="D3" s="365"/>
      <c r="E3" s="365"/>
      <c r="F3" s="365"/>
      <c r="G3" s="365"/>
      <c r="H3" s="365"/>
      <c r="I3" s="120"/>
      <c r="J3" s="120"/>
    </row>
    <row r="4" spans="1:4" ht="21">
      <c r="A4" s="85" t="s">
        <v>580</v>
      </c>
      <c r="B4" s="85"/>
      <c r="C4" s="85"/>
      <c r="D4" s="85"/>
    </row>
    <row r="6" spans="1:8" ht="21">
      <c r="A6" s="160" t="s">
        <v>167</v>
      </c>
      <c r="B6" s="160" t="s">
        <v>168</v>
      </c>
      <c r="C6" s="161" t="s">
        <v>169</v>
      </c>
      <c r="D6" s="162" t="s">
        <v>184</v>
      </c>
      <c r="E6" s="160" t="s">
        <v>186</v>
      </c>
      <c r="F6" s="160" t="s">
        <v>187</v>
      </c>
      <c r="G6" s="160" t="s">
        <v>188</v>
      </c>
      <c r="H6" s="163" t="s">
        <v>189</v>
      </c>
    </row>
    <row r="7" spans="1:8" ht="21">
      <c r="A7" s="164"/>
      <c r="B7" s="164"/>
      <c r="C7" s="165"/>
      <c r="D7" s="166" t="s">
        <v>185</v>
      </c>
      <c r="E7" s="165"/>
      <c r="F7" s="165"/>
      <c r="G7" s="164"/>
      <c r="H7" s="167"/>
    </row>
    <row r="8" spans="1:8" ht="21">
      <c r="A8" s="168" t="s">
        <v>176</v>
      </c>
      <c r="B8" s="168" t="s">
        <v>190</v>
      </c>
      <c r="C8" s="169" t="s">
        <v>191</v>
      </c>
      <c r="D8" s="170">
        <v>236600</v>
      </c>
      <c r="E8" s="101">
        <v>236000</v>
      </c>
      <c r="F8" s="101">
        <v>236000</v>
      </c>
      <c r="G8" s="101">
        <f aca="true" t="shared" si="0" ref="G8:G17">D8-F8</f>
        <v>600</v>
      </c>
      <c r="H8" s="170">
        <v>0</v>
      </c>
    </row>
    <row r="9" spans="1:8" ht="21">
      <c r="A9" s="168" t="s">
        <v>176</v>
      </c>
      <c r="B9" s="168" t="s">
        <v>190</v>
      </c>
      <c r="C9" s="169" t="s">
        <v>192</v>
      </c>
      <c r="D9" s="170">
        <v>360000</v>
      </c>
      <c r="E9" s="101">
        <v>358500</v>
      </c>
      <c r="F9" s="101">
        <v>358500</v>
      </c>
      <c r="G9" s="101">
        <f t="shared" si="0"/>
        <v>1500</v>
      </c>
      <c r="H9" s="170">
        <v>0</v>
      </c>
    </row>
    <row r="10" spans="1:8" ht="21">
      <c r="A10" s="168" t="s">
        <v>176</v>
      </c>
      <c r="B10" s="168" t="s">
        <v>190</v>
      </c>
      <c r="C10" s="169" t="s">
        <v>193</v>
      </c>
      <c r="D10" s="170">
        <v>237700</v>
      </c>
      <c r="E10" s="101">
        <v>237000</v>
      </c>
      <c r="F10" s="101">
        <v>237000</v>
      </c>
      <c r="G10" s="101">
        <f t="shared" si="0"/>
        <v>700</v>
      </c>
      <c r="H10" s="170">
        <v>0</v>
      </c>
    </row>
    <row r="11" spans="1:8" ht="21">
      <c r="A11" s="168" t="s">
        <v>176</v>
      </c>
      <c r="B11" s="168" t="s">
        <v>190</v>
      </c>
      <c r="C11" s="169" t="s">
        <v>194</v>
      </c>
      <c r="D11" s="170">
        <v>284500</v>
      </c>
      <c r="E11" s="101">
        <v>219691</v>
      </c>
      <c r="F11" s="101">
        <v>219691</v>
      </c>
      <c r="G11" s="101">
        <f t="shared" si="0"/>
        <v>64809</v>
      </c>
      <c r="H11" s="170">
        <v>0</v>
      </c>
    </row>
    <row r="12" spans="1:8" ht="21">
      <c r="A12" s="168" t="s">
        <v>176</v>
      </c>
      <c r="B12" s="168" t="s">
        <v>190</v>
      </c>
      <c r="C12" s="169" t="s">
        <v>610</v>
      </c>
      <c r="D12" s="170">
        <v>346500</v>
      </c>
      <c r="E12" s="101">
        <v>346000</v>
      </c>
      <c r="F12" s="101">
        <v>346000</v>
      </c>
      <c r="G12" s="101">
        <f t="shared" si="0"/>
        <v>500</v>
      </c>
      <c r="H12" s="170">
        <v>0</v>
      </c>
    </row>
    <row r="13" spans="1:8" ht="21">
      <c r="A13" s="168" t="s">
        <v>176</v>
      </c>
      <c r="B13" s="168" t="s">
        <v>190</v>
      </c>
      <c r="C13" s="169" t="s">
        <v>195</v>
      </c>
      <c r="D13" s="170">
        <v>303000</v>
      </c>
      <c r="E13" s="101">
        <v>302000</v>
      </c>
      <c r="F13" s="101">
        <v>302000</v>
      </c>
      <c r="G13" s="101">
        <f t="shared" si="0"/>
        <v>1000</v>
      </c>
      <c r="H13" s="170">
        <v>0</v>
      </c>
    </row>
    <row r="14" spans="1:8" ht="21">
      <c r="A14" s="168" t="s">
        <v>176</v>
      </c>
      <c r="B14" s="168" t="s">
        <v>190</v>
      </c>
      <c r="C14" s="169" t="s">
        <v>196</v>
      </c>
      <c r="D14" s="170">
        <v>218900</v>
      </c>
      <c r="E14" s="101">
        <v>218000</v>
      </c>
      <c r="F14" s="101">
        <v>218000</v>
      </c>
      <c r="G14" s="101">
        <f t="shared" si="0"/>
        <v>900</v>
      </c>
      <c r="H14" s="170">
        <v>0</v>
      </c>
    </row>
    <row r="15" spans="1:8" ht="21">
      <c r="A15" s="168" t="s">
        <v>176</v>
      </c>
      <c r="B15" s="168" t="s">
        <v>190</v>
      </c>
      <c r="C15" s="169" t="s">
        <v>197</v>
      </c>
      <c r="D15" s="170">
        <v>243400</v>
      </c>
      <c r="E15" s="101">
        <v>242500</v>
      </c>
      <c r="F15" s="101">
        <v>242500</v>
      </c>
      <c r="G15" s="101">
        <f t="shared" si="0"/>
        <v>900</v>
      </c>
      <c r="H15" s="170">
        <v>0</v>
      </c>
    </row>
    <row r="16" spans="1:8" ht="21">
      <c r="A16" s="168" t="s">
        <v>176</v>
      </c>
      <c r="B16" s="168" t="s">
        <v>190</v>
      </c>
      <c r="C16" s="169" t="s">
        <v>198</v>
      </c>
      <c r="D16" s="170">
        <v>212500</v>
      </c>
      <c r="E16" s="101">
        <v>211500</v>
      </c>
      <c r="F16" s="101">
        <v>211500</v>
      </c>
      <c r="G16" s="101">
        <f t="shared" si="0"/>
        <v>1000</v>
      </c>
      <c r="H16" s="170">
        <v>0</v>
      </c>
    </row>
    <row r="17" spans="1:8" ht="21">
      <c r="A17" s="164" t="s">
        <v>176</v>
      </c>
      <c r="B17" s="164" t="s">
        <v>190</v>
      </c>
      <c r="C17" s="171" t="s">
        <v>199</v>
      </c>
      <c r="D17" s="165">
        <v>222000</v>
      </c>
      <c r="E17" s="101">
        <v>221500</v>
      </c>
      <c r="F17" s="101">
        <v>221500</v>
      </c>
      <c r="G17" s="101">
        <f t="shared" si="0"/>
        <v>500</v>
      </c>
      <c r="H17" s="165">
        <v>0</v>
      </c>
    </row>
    <row r="18" spans="1:8" ht="21">
      <c r="A18" s="172"/>
      <c r="B18" s="173" t="s">
        <v>3</v>
      </c>
      <c r="C18" s="116"/>
      <c r="D18" s="174">
        <f>SUM(D8:D17)</f>
        <v>2665100</v>
      </c>
      <c r="E18" s="174">
        <f>SUM(E8:E17)</f>
        <v>2592691</v>
      </c>
      <c r="F18" s="174">
        <f>SUM(F8:F17)</f>
        <v>2592691</v>
      </c>
      <c r="G18" s="174">
        <f>SUM(G8:G17)</f>
        <v>72409</v>
      </c>
      <c r="H18" s="174">
        <f>SUM(H8:H17)</f>
        <v>0</v>
      </c>
    </row>
    <row r="19" spans="1:8" ht="21">
      <c r="A19" s="175"/>
      <c r="B19" s="176"/>
      <c r="C19" s="110"/>
      <c r="D19" s="106"/>
      <c r="E19" s="106"/>
      <c r="F19" s="106"/>
      <c r="G19" s="106"/>
      <c r="H19" s="106"/>
    </row>
    <row r="21" ht="21">
      <c r="D21" s="158" t="s">
        <v>211</v>
      </c>
    </row>
    <row r="22" spans="1:6" ht="21">
      <c r="A22" s="337" t="s">
        <v>57</v>
      </c>
      <c r="B22" s="337"/>
      <c r="C22" s="336" t="s">
        <v>108</v>
      </c>
      <c r="D22" s="336"/>
      <c r="E22" s="366" t="s">
        <v>212</v>
      </c>
      <c r="F22" s="366"/>
    </row>
    <row r="23" spans="1:6" ht="21">
      <c r="A23" s="338" t="s">
        <v>208</v>
      </c>
      <c r="B23" s="338"/>
      <c r="C23" s="336" t="s">
        <v>63</v>
      </c>
      <c r="D23" s="336"/>
      <c r="E23" s="366" t="s">
        <v>202</v>
      </c>
      <c r="F23" s="366"/>
    </row>
  </sheetData>
  <sheetProtection/>
  <mergeCells count="9">
    <mergeCell ref="A1:H1"/>
    <mergeCell ref="A2:H2"/>
    <mergeCell ref="A3:H3"/>
    <mergeCell ref="A23:B23"/>
    <mergeCell ref="C23:D23"/>
    <mergeCell ref="E23:F23"/>
    <mergeCell ref="A22:B22"/>
    <mergeCell ref="C22:D22"/>
    <mergeCell ref="E22:F22"/>
  </mergeCells>
  <printOptions/>
  <pageMargins left="0.19" right="0.21" top="0.15748031496062992" bottom="0.15748031496062992" header="0.11811023622047245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8" sqref="E18:F18"/>
    </sheetView>
  </sheetViews>
  <sheetFormatPr defaultColWidth="9.140625" defaultRowHeight="12.75"/>
  <cols>
    <col min="1" max="1" width="21.57421875" style="83" customWidth="1"/>
    <col min="2" max="2" width="21.7109375" style="83" customWidth="1"/>
    <col min="3" max="3" width="32.57421875" style="83" customWidth="1"/>
    <col min="4" max="4" width="16.57421875" style="83" customWidth="1"/>
    <col min="5" max="5" width="14.421875" style="83" customWidth="1"/>
    <col min="6" max="6" width="13.7109375" style="83" customWidth="1"/>
    <col min="7" max="7" width="12.7109375" style="83" bestFit="1" customWidth="1"/>
    <col min="8" max="8" width="13.28125" style="83" customWidth="1"/>
    <col min="9" max="9" width="9.28125" style="83" bestFit="1" customWidth="1"/>
    <col min="10" max="10" width="15.140625" style="83" customWidth="1"/>
    <col min="11" max="16384" width="9.140625" style="83" customWidth="1"/>
  </cols>
  <sheetData>
    <row r="1" spans="1:10" ht="21">
      <c r="A1" s="365" t="s">
        <v>6</v>
      </c>
      <c r="B1" s="365"/>
      <c r="C1" s="365"/>
      <c r="D1" s="365"/>
      <c r="E1" s="365"/>
      <c r="F1" s="365"/>
      <c r="G1" s="365"/>
      <c r="H1" s="365"/>
      <c r="I1" s="120"/>
      <c r="J1" s="120"/>
    </row>
    <row r="2" spans="1:10" ht="21">
      <c r="A2" s="335" t="s">
        <v>133</v>
      </c>
      <c r="B2" s="335"/>
      <c r="C2" s="335"/>
      <c r="D2" s="335"/>
      <c r="E2" s="335"/>
      <c r="F2" s="335"/>
      <c r="G2" s="335"/>
      <c r="H2" s="335"/>
      <c r="I2" s="82"/>
      <c r="J2" s="82"/>
    </row>
    <row r="3" spans="1:10" ht="21">
      <c r="A3" s="365" t="s">
        <v>588</v>
      </c>
      <c r="B3" s="365"/>
      <c r="C3" s="365"/>
      <c r="D3" s="365"/>
      <c r="E3" s="365"/>
      <c r="F3" s="365"/>
      <c r="G3" s="365"/>
      <c r="H3" s="365"/>
      <c r="I3" s="120"/>
      <c r="J3" s="120"/>
    </row>
    <row r="5" spans="1:4" ht="21">
      <c r="A5" s="85" t="s">
        <v>584</v>
      </c>
      <c r="B5" s="85"/>
      <c r="C5" s="85"/>
      <c r="D5" s="85"/>
    </row>
    <row r="7" spans="1:8" ht="21">
      <c r="A7" s="160" t="s">
        <v>167</v>
      </c>
      <c r="B7" s="160" t="s">
        <v>168</v>
      </c>
      <c r="C7" s="161" t="s">
        <v>169</v>
      </c>
      <c r="D7" s="162" t="s">
        <v>184</v>
      </c>
      <c r="E7" s="160" t="s">
        <v>186</v>
      </c>
      <c r="F7" s="160" t="s">
        <v>187</v>
      </c>
      <c r="G7" s="160" t="s">
        <v>188</v>
      </c>
      <c r="H7" s="163" t="s">
        <v>189</v>
      </c>
    </row>
    <row r="8" spans="1:8" ht="21">
      <c r="A8" s="164"/>
      <c r="B8" s="164"/>
      <c r="C8" s="165"/>
      <c r="D8" s="166" t="s">
        <v>185</v>
      </c>
      <c r="E8" s="165"/>
      <c r="F8" s="165"/>
      <c r="G8" s="164"/>
      <c r="H8" s="167"/>
    </row>
    <row r="9" spans="1:8" ht="21">
      <c r="A9" s="160" t="s">
        <v>75</v>
      </c>
      <c r="B9" s="160" t="s">
        <v>75</v>
      </c>
      <c r="C9" s="160" t="s">
        <v>75</v>
      </c>
      <c r="D9" s="161" t="s">
        <v>75</v>
      </c>
      <c r="E9" s="177" t="s">
        <v>75</v>
      </c>
      <c r="F9" s="177" t="s">
        <v>75</v>
      </c>
      <c r="G9" s="177" t="s">
        <v>75</v>
      </c>
      <c r="H9" s="177" t="s">
        <v>75</v>
      </c>
    </row>
    <row r="10" spans="1:8" ht="21">
      <c r="A10" s="168"/>
      <c r="B10" s="168"/>
      <c r="C10" s="178"/>
      <c r="D10" s="179"/>
      <c r="E10" s="180"/>
      <c r="F10" s="180"/>
      <c r="G10" s="181"/>
      <c r="H10" s="101"/>
    </row>
    <row r="11" spans="1:8" ht="21">
      <c r="A11" s="168"/>
      <c r="B11" s="168"/>
      <c r="C11" s="178"/>
      <c r="D11" s="179"/>
      <c r="E11" s="180"/>
      <c r="F11" s="180"/>
      <c r="G11" s="181"/>
      <c r="H11" s="101"/>
    </row>
    <row r="12" spans="1:8" ht="21">
      <c r="A12" s="172"/>
      <c r="B12" s="173" t="s">
        <v>3</v>
      </c>
      <c r="C12" s="116"/>
      <c r="D12" s="182">
        <f>SUM(D9:D11)</f>
        <v>0</v>
      </c>
      <c r="E12" s="182">
        <f>SUM(E9:E11)</f>
        <v>0</v>
      </c>
      <c r="F12" s="182">
        <f>SUM(F9:F11)</f>
        <v>0</v>
      </c>
      <c r="G12" s="182">
        <f>SUM(G9:G11)</f>
        <v>0</v>
      </c>
      <c r="H12" s="182">
        <f>SUM(H9:H11)</f>
        <v>0</v>
      </c>
    </row>
    <row r="13" spans="1:8" ht="21">
      <c r="A13" s="175"/>
      <c r="B13" s="176"/>
      <c r="C13" s="110"/>
      <c r="D13" s="183"/>
      <c r="E13" s="183"/>
      <c r="F13" s="183"/>
      <c r="G13" s="183"/>
      <c r="H13" s="183"/>
    </row>
    <row r="14" spans="1:8" ht="21">
      <c r="A14" s="175"/>
      <c r="B14" s="176"/>
      <c r="C14" s="110"/>
      <c r="D14" s="183"/>
      <c r="E14" s="183"/>
      <c r="F14" s="183"/>
      <c r="G14" s="183"/>
      <c r="H14" s="183"/>
    </row>
    <row r="16" ht="21">
      <c r="F16" s="158" t="s">
        <v>211</v>
      </c>
    </row>
    <row r="17" spans="1:8" ht="21">
      <c r="A17" s="337" t="s">
        <v>57</v>
      </c>
      <c r="B17" s="337"/>
      <c r="C17" s="336" t="s">
        <v>108</v>
      </c>
      <c r="D17" s="336"/>
      <c r="E17" s="366"/>
      <c r="F17" s="366"/>
      <c r="G17" s="366" t="s">
        <v>212</v>
      </c>
      <c r="H17" s="366"/>
    </row>
    <row r="18" spans="1:8" ht="21">
      <c r="A18" s="338" t="s">
        <v>208</v>
      </c>
      <c r="B18" s="338"/>
      <c r="C18" s="336" t="s">
        <v>63</v>
      </c>
      <c r="D18" s="336"/>
      <c r="E18" s="366"/>
      <c r="F18" s="366"/>
      <c r="G18" s="366" t="s">
        <v>202</v>
      </c>
      <c r="H18" s="366"/>
    </row>
  </sheetData>
  <sheetProtection/>
  <mergeCells count="11">
    <mergeCell ref="A17:B17"/>
    <mergeCell ref="C17:D17"/>
    <mergeCell ref="E17:F17"/>
    <mergeCell ref="G17:H17"/>
    <mergeCell ref="G18:H18"/>
    <mergeCell ref="A1:H1"/>
    <mergeCell ref="A2:H2"/>
    <mergeCell ref="A3:H3"/>
    <mergeCell ref="A18:B18"/>
    <mergeCell ref="C18:D18"/>
    <mergeCell ref="E18:F18"/>
  </mergeCells>
  <printOptions/>
  <pageMargins left="0.22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5">
      <selection activeCell="D36" sqref="A1:D36"/>
    </sheetView>
  </sheetViews>
  <sheetFormatPr defaultColWidth="9.140625" defaultRowHeight="12.75"/>
  <cols>
    <col min="1" max="1" width="62.421875" style="83" customWidth="1"/>
    <col min="2" max="2" width="11.00390625" style="83" customWidth="1"/>
    <col min="3" max="4" width="19.140625" style="83" customWidth="1"/>
    <col min="5" max="5" width="9.140625" style="83" customWidth="1"/>
    <col min="6" max="6" width="21.57421875" style="83" customWidth="1"/>
    <col min="7" max="7" width="20.140625" style="83" customWidth="1"/>
    <col min="8" max="8" width="9.140625" style="83" customWidth="1"/>
    <col min="9" max="9" width="16.57421875" style="83" customWidth="1"/>
    <col min="10" max="16384" width="9.140625" style="83" customWidth="1"/>
  </cols>
  <sheetData>
    <row r="1" spans="1:4" ht="23.25" customHeight="1">
      <c r="A1" s="367" t="s">
        <v>6</v>
      </c>
      <c r="B1" s="367"/>
      <c r="C1" s="367"/>
      <c r="D1" s="367"/>
    </row>
    <row r="2" spans="1:4" ht="23.25" customHeight="1">
      <c r="A2" s="367" t="s">
        <v>207</v>
      </c>
      <c r="B2" s="367"/>
      <c r="C2" s="367"/>
      <c r="D2" s="367"/>
    </row>
    <row r="3" spans="1:4" ht="23.25" customHeight="1">
      <c r="A3" s="367" t="s">
        <v>597</v>
      </c>
      <c r="B3" s="367"/>
      <c r="C3" s="367"/>
      <c r="D3" s="367"/>
    </row>
    <row r="4" spans="1:4" ht="23.25" customHeight="1">
      <c r="A4" s="184"/>
      <c r="B4" s="184"/>
      <c r="C4" s="184"/>
      <c r="D4" s="184"/>
    </row>
    <row r="5" spans="1:4" ht="23.25" customHeight="1">
      <c r="A5" s="185" t="s">
        <v>0</v>
      </c>
      <c r="B5" s="185" t="s">
        <v>1</v>
      </c>
      <c r="C5" s="186" t="s">
        <v>7</v>
      </c>
      <c r="D5" s="187" t="s">
        <v>2</v>
      </c>
    </row>
    <row r="6" spans="1:4" ht="23.25" customHeight="1">
      <c r="A6" s="188" t="s">
        <v>598</v>
      </c>
      <c r="B6" s="189">
        <v>110205</v>
      </c>
      <c r="C6" s="190">
        <v>0</v>
      </c>
      <c r="D6" s="191"/>
    </row>
    <row r="7" spans="1:4" ht="23.25" customHeight="1">
      <c r="A7" s="188" t="s">
        <v>599</v>
      </c>
      <c r="B7" s="189">
        <v>110206</v>
      </c>
      <c r="C7" s="190">
        <v>18731250.05</v>
      </c>
      <c r="D7" s="191"/>
    </row>
    <row r="8" spans="1:4" ht="23.25" customHeight="1">
      <c r="A8" s="188" t="s">
        <v>600</v>
      </c>
      <c r="B8" s="189">
        <v>110201</v>
      </c>
      <c r="C8" s="190">
        <v>6203056.8</v>
      </c>
      <c r="D8" s="191"/>
    </row>
    <row r="9" spans="1:4" ht="23.25" customHeight="1">
      <c r="A9" s="188" t="s">
        <v>601</v>
      </c>
      <c r="B9" s="189">
        <v>110202</v>
      </c>
      <c r="C9" s="190">
        <v>1015241.18</v>
      </c>
      <c r="D9" s="191"/>
    </row>
    <row r="10" spans="1:4" ht="23.25" customHeight="1">
      <c r="A10" s="188" t="s">
        <v>602</v>
      </c>
      <c r="B10" s="189">
        <v>110203</v>
      </c>
      <c r="C10" s="190">
        <v>1481070.28</v>
      </c>
      <c r="D10" s="191"/>
    </row>
    <row r="11" spans="1:4" ht="23.25" customHeight="1">
      <c r="A11" s="188" t="s">
        <v>603</v>
      </c>
      <c r="B11" s="189">
        <v>110207</v>
      </c>
      <c r="C11" s="190">
        <v>1055812.57</v>
      </c>
      <c r="D11" s="191"/>
    </row>
    <row r="12" spans="1:4" ht="23.25" customHeight="1">
      <c r="A12" s="188" t="s">
        <v>112</v>
      </c>
      <c r="B12" s="189">
        <v>110605</v>
      </c>
      <c r="C12" s="190">
        <v>0</v>
      </c>
      <c r="D12" s="191"/>
    </row>
    <row r="13" spans="1:4" ht="23.25" customHeight="1">
      <c r="A13" s="188" t="s">
        <v>11</v>
      </c>
      <c r="B13" s="192">
        <v>110602</v>
      </c>
      <c r="C13" s="190">
        <v>12047.58</v>
      </c>
      <c r="D13" s="191"/>
    </row>
    <row r="14" spans="1:4" ht="23.25" customHeight="1">
      <c r="A14" s="188" t="s">
        <v>569</v>
      </c>
      <c r="B14" s="192">
        <v>110611</v>
      </c>
      <c r="C14" s="190">
        <v>670373</v>
      </c>
      <c r="D14" s="191"/>
    </row>
    <row r="15" spans="1:4" ht="23.25" customHeight="1">
      <c r="A15" s="188" t="s">
        <v>604</v>
      </c>
      <c r="B15" s="192">
        <v>110612</v>
      </c>
      <c r="C15" s="190">
        <v>30338</v>
      </c>
      <c r="D15" s="191"/>
    </row>
    <row r="16" spans="1:4" ht="23.25" customHeight="1">
      <c r="A16" s="188" t="s">
        <v>4</v>
      </c>
      <c r="B16" s="189">
        <v>511000</v>
      </c>
      <c r="C16" s="170">
        <v>7942841.5</v>
      </c>
      <c r="D16" s="193"/>
    </row>
    <row r="17" spans="1:4" ht="23.25" customHeight="1">
      <c r="A17" s="188" t="s">
        <v>605</v>
      </c>
      <c r="B17" s="192">
        <v>521000</v>
      </c>
      <c r="C17" s="170">
        <v>2398320</v>
      </c>
      <c r="D17" s="193"/>
    </row>
    <row r="18" spans="1:4" ht="23.25" customHeight="1">
      <c r="A18" s="188" t="s">
        <v>606</v>
      </c>
      <c r="B18" s="192">
        <v>522000</v>
      </c>
      <c r="C18" s="170">
        <v>6926667</v>
      </c>
      <c r="D18" s="193"/>
    </row>
    <row r="19" spans="1:4" ht="23.25" customHeight="1">
      <c r="A19" s="188" t="s">
        <v>5</v>
      </c>
      <c r="B19" s="192">
        <v>531000</v>
      </c>
      <c r="C19" s="170">
        <v>236022</v>
      </c>
      <c r="D19" s="193"/>
    </row>
    <row r="20" spans="1:4" ht="23.25" customHeight="1">
      <c r="A20" s="188" t="s">
        <v>12</v>
      </c>
      <c r="B20" s="192">
        <v>532000</v>
      </c>
      <c r="C20" s="170">
        <v>1059301.55</v>
      </c>
      <c r="D20" s="193"/>
    </row>
    <row r="21" spans="1:4" ht="23.25" customHeight="1">
      <c r="A21" s="188" t="s">
        <v>13</v>
      </c>
      <c r="B21" s="192">
        <v>533000</v>
      </c>
      <c r="C21" s="170">
        <v>1598752.46</v>
      </c>
      <c r="D21" s="193"/>
    </row>
    <row r="22" spans="1:4" ht="23.25" customHeight="1">
      <c r="A22" s="188" t="s">
        <v>60</v>
      </c>
      <c r="B22" s="192">
        <v>534000</v>
      </c>
      <c r="C22" s="170">
        <v>297348.9</v>
      </c>
      <c r="D22" s="193"/>
    </row>
    <row r="23" spans="1:4" ht="23.25" customHeight="1">
      <c r="A23" s="188" t="s">
        <v>14</v>
      </c>
      <c r="B23" s="192">
        <v>560000</v>
      </c>
      <c r="C23" s="170">
        <v>1784000</v>
      </c>
      <c r="D23" s="193"/>
    </row>
    <row r="24" spans="1:4" ht="23.25" customHeight="1">
      <c r="A24" s="188" t="s">
        <v>15</v>
      </c>
      <c r="B24" s="192">
        <v>541000</v>
      </c>
      <c r="C24" s="170">
        <v>15800</v>
      </c>
      <c r="D24" s="193"/>
    </row>
    <row r="25" spans="1:4" ht="23.25" customHeight="1">
      <c r="A25" s="188" t="s">
        <v>61</v>
      </c>
      <c r="B25" s="192">
        <v>542000</v>
      </c>
      <c r="C25" s="170">
        <v>2549000</v>
      </c>
      <c r="D25" s="193"/>
    </row>
    <row r="26" spans="1:4" ht="23.25" customHeight="1">
      <c r="A26" s="188" t="s">
        <v>107</v>
      </c>
      <c r="B26" s="192">
        <v>400000</v>
      </c>
      <c r="C26" s="170"/>
      <c r="D26" s="193">
        <v>31753715.12</v>
      </c>
    </row>
    <row r="27" spans="1:4" ht="23.25" customHeight="1">
      <c r="A27" s="188" t="s">
        <v>17</v>
      </c>
      <c r="B27" s="192">
        <v>230000</v>
      </c>
      <c r="C27" s="190"/>
      <c r="D27" s="191">
        <v>1472739.61</v>
      </c>
    </row>
    <row r="28" spans="1:4" ht="23.25" customHeight="1">
      <c r="A28" s="188" t="s">
        <v>607</v>
      </c>
      <c r="B28" s="192">
        <v>210402</v>
      </c>
      <c r="C28" s="190"/>
      <c r="D28" s="191">
        <v>1085398.96</v>
      </c>
    </row>
    <row r="29" spans="1:4" ht="23.25" customHeight="1">
      <c r="A29" s="188" t="s">
        <v>582</v>
      </c>
      <c r="B29" s="192">
        <v>310000</v>
      </c>
      <c r="C29" s="190"/>
      <c r="D29" s="191">
        <v>7691997.54</v>
      </c>
    </row>
    <row r="30" spans="1:4" ht="23.25" customHeight="1">
      <c r="A30" s="194" t="s">
        <v>18</v>
      </c>
      <c r="B30" s="195">
        <v>320000</v>
      </c>
      <c r="C30" s="196"/>
      <c r="D30" s="197">
        <v>12003391.64</v>
      </c>
    </row>
    <row r="31" spans="1:6" ht="23.25" customHeight="1" thickBot="1">
      <c r="A31" s="198" t="s">
        <v>3</v>
      </c>
      <c r="B31" s="195"/>
      <c r="C31" s="199">
        <f>SUM(C6:C30)</f>
        <v>54007242.87</v>
      </c>
      <c r="D31" s="199">
        <f>SUM(D6:D30)</f>
        <v>54007242.87</v>
      </c>
      <c r="F31" s="200">
        <f>C31-D31</f>
        <v>0</v>
      </c>
    </row>
    <row r="32" ht="23.25" customHeight="1" thickTop="1"/>
    <row r="33" ht="23.25" customHeight="1"/>
    <row r="34" ht="23.25" customHeight="1">
      <c r="C34" s="158" t="s">
        <v>643</v>
      </c>
    </row>
    <row r="35" spans="1:5" s="97" customFormat="1" ht="23.25" customHeight="1">
      <c r="A35" s="201" t="s">
        <v>57</v>
      </c>
      <c r="B35" s="368" t="s">
        <v>108</v>
      </c>
      <c r="C35" s="368"/>
      <c r="D35" s="201" t="s">
        <v>212</v>
      </c>
      <c r="E35" s="201"/>
    </row>
    <row r="36" spans="1:5" s="97" customFormat="1" ht="23.25" customHeight="1">
      <c r="A36" s="201" t="s">
        <v>201</v>
      </c>
      <c r="B36" s="368" t="s">
        <v>644</v>
      </c>
      <c r="C36" s="368"/>
      <c r="D36" s="201" t="s">
        <v>202</v>
      </c>
      <c r="E36" s="201"/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</sheetData>
  <sheetProtection/>
  <mergeCells count="5">
    <mergeCell ref="A1:D1"/>
    <mergeCell ref="A2:D2"/>
    <mergeCell ref="A3:D3"/>
    <mergeCell ref="B35:C35"/>
    <mergeCell ref="B36:C36"/>
  </mergeCells>
  <printOptions/>
  <pageMargins left="0.3937007874015748" right="0.15748031496062992" top="0.2362204724409449" bottom="0.7480314960629921" header="0.11811023622047245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140625" defaultRowHeight="25.5" customHeight="1"/>
  <cols>
    <col min="1" max="1" width="63.140625" style="83" customWidth="1"/>
    <col min="2" max="2" width="11.00390625" style="83" customWidth="1"/>
    <col min="3" max="4" width="19.140625" style="97" customWidth="1"/>
    <col min="5" max="5" width="9.140625" style="83" customWidth="1"/>
    <col min="6" max="6" width="30.28125" style="83" customWidth="1"/>
    <col min="7" max="7" width="20.140625" style="83" customWidth="1"/>
    <col min="8" max="8" width="9.140625" style="83" customWidth="1"/>
    <col min="9" max="9" width="16.57421875" style="83" customWidth="1"/>
    <col min="10" max="16384" width="9.140625" style="83" customWidth="1"/>
  </cols>
  <sheetData>
    <row r="1" spans="1:4" ht="23.25" customHeight="1">
      <c r="A1" s="367" t="s">
        <v>6</v>
      </c>
      <c r="B1" s="367"/>
      <c r="C1" s="367"/>
      <c r="D1" s="367"/>
    </row>
    <row r="2" spans="1:4" ht="23.25" customHeight="1">
      <c r="A2" s="367" t="s">
        <v>608</v>
      </c>
      <c r="B2" s="367"/>
      <c r="C2" s="367"/>
      <c r="D2" s="367"/>
    </row>
    <row r="3" spans="1:4" ht="23.25" customHeight="1">
      <c r="A3" s="367" t="s">
        <v>597</v>
      </c>
      <c r="B3" s="367"/>
      <c r="C3" s="367"/>
      <c r="D3" s="367"/>
    </row>
    <row r="4" spans="1:4" ht="23.25" customHeight="1">
      <c r="A4" s="184"/>
      <c r="B4" s="184"/>
      <c r="C4" s="184"/>
      <c r="D4" s="184"/>
    </row>
    <row r="5" spans="1:4" ht="23.25" customHeight="1">
      <c r="A5" s="185" t="s">
        <v>0</v>
      </c>
      <c r="B5" s="185" t="s">
        <v>1</v>
      </c>
      <c r="C5" s="186" t="s">
        <v>7</v>
      </c>
      <c r="D5" s="187" t="s">
        <v>2</v>
      </c>
    </row>
    <row r="6" spans="1:4" ht="23.25" customHeight="1">
      <c r="A6" s="188" t="s">
        <v>598</v>
      </c>
      <c r="B6" s="189">
        <v>110205</v>
      </c>
      <c r="C6" s="190">
        <v>0</v>
      </c>
      <c r="D6" s="191"/>
    </row>
    <row r="7" spans="1:6" ht="23.25" customHeight="1">
      <c r="A7" s="188" t="s">
        <v>599</v>
      </c>
      <c r="B7" s="189">
        <v>110206</v>
      </c>
      <c r="C7" s="190">
        <v>18731250.05</v>
      </c>
      <c r="D7" s="191"/>
      <c r="F7" s="200">
        <f>C7+C8+C9+C10+C11</f>
        <v>28486430.880000003</v>
      </c>
    </row>
    <row r="8" spans="1:4" ht="23.25" customHeight="1">
      <c r="A8" s="188" t="s">
        <v>600</v>
      </c>
      <c r="B8" s="189">
        <v>110201</v>
      </c>
      <c r="C8" s="190">
        <v>6203056.8</v>
      </c>
      <c r="D8" s="191"/>
    </row>
    <row r="9" spans="1:4" ht="23.25" customHeight="1">
      <c r="A9" s="188" t="s">
        <v>601</v>
      </c>
      <c r="B9" s="189">
        <v>110202</v>
      </c>
      <c r="C9" s="190">
        <v>1015241.18</v>
      </c>
      <c r="D9" s="191"/>
    </row>
    <row r="10" spans="1:4" ht="23.25" customHeight="1">
      <c r="A10" s="188" t="s">
        <v>602</v>
      </c>
      <c r="B10" s="189">
        <v>110203</v>
      </c>
      <c r="C10" s="190">
        <v>1481070.28</v>
      </c>
      <c r="D10" s="191"/>
    </row>
    <row r="11" spans="1:4" ht="23.25" customHeight="1">
      <c r="A11" s="188" t="s">
        <v>603</v>
      </c>
      <c r="B11" s="189">
        <v>110207</v>
      </c>
      <c r="C11" s="190">
        <v>1055812.57</v>
      </c>
      <c r="D11" s="191"/>
    </row>
    <row r="12" spans="1:4" ht="23.25" customHeight="1">
      <c r="A12" s="188" t="s">
        <v>112</v>
      </c>
      <c r="B12" s="189">
        <v>110605</v>
      </c>
      <c r="C12" s="190">
        <v>0</v>
      </c>
      <c r="D12" s="191"/>
    </row>
    <row r="13" spans="1:4" ht="23.25" customHeight="1">
      <c r="A13" s="188" t="s">
        <v>11</v>
      </c>
      <c r="B13" s="192">
        <v>110602</v>
      </c>
      <c r="C13" s="190">
        <v>12047.58</v>
      </c>
      <c r="D13" s="191"/>
    </row>
    <row r="14" spans="1:4" ht="23.25" customHeight="1">
      <c r="A14" s="188" t="s">
        <v>569</v>
      </c>
      <c r="B14" s="192">
        <v>110611</v>
      </c>
      <c r="C14" s="190">
        <v>670373</v>
      </c>
      <c r="D14" s="191"/>
    </row>
    <row r="15" spans="1:4" ht="23.25" customHeight="1">
      <c r="A15" s="188" t="s">
        <v>604</v>
      </c>
      <c r="B15" s="192">
        <v>110612</v>
      </c>
      <c r="C15" s="190">
        <v>30338</v>
      </c>
      <c r="D15" s="191"/>
    </row>
    <row r="16" spans="1:4" ht="23.25" customHeight="1">
      <c r="A16" s="188" t="s">
        <v>17</v>
      </c>
      <c r="B16" s="192">
        <v>230000</v>
      </c>
      <c r="C16" s="190"/>
      <c r="D16" s="191">
        <v>1472739.61</v>
      </c>
    </row>
    <row r="17" spans="1:4" ht="23.25" customHeight="1">
      <c r="A17" s="188" t="s">
        <v>607</v>
      </c>
      <c r="B17" s="192">
        <v>210402</v>
      </c>
      <c r="C17" s="190"/>
      <c r="D17" s="191">
        <v>1085398.96</v>
      </c>
    </row>
    <row r="18" spans="1:4" ht="23.25" customHeight="1">
      <c r="A18" s="188" t="s">
        <v>582</v>
      </c>
      <c r="B18" s="192">
        <v>310000</v>
      </c>
      <c r="C18" s="190"/>
      <c r="D18" s="191">
        <v>12901243.82</v>
      </c>
    </row>
    <row r="19" spans="1:4" ht="23.25" customHeight="1">
      <c r="A19" s="194" t="s">
        <v>18</v>
      </c>
      <c r="B19" s="195">
        <v>320000</v>
      </c>
      <c r="C19" s="196"/>
      <c r="D19" s="197">
        <v>13739807.07</v>
      </c>
    </row>
    <row r="20" spans="1:6" ht="23.25" customHeight="1" thickBot="1">
      <c r="A20" s="198" t="s">
        <v>3</v>
      </c>
      <c r="B20" s="195"/>
      <c r="C20" s="199">
        <f>SUM(C6:C19)</f>
        <v>29199189.46</v>
      </c>
      <c r="D20" s="199">
        <f>SUM(D6:D19)</f>
        <v>29199189.46</v>
      </c>
      <c r="F20" s="200">
        <f>C20-D20</f>
        <v>0</v>
      </c>
    </row>
    <row r="21" ht="23.25" customHeight="1" thickTop="1"/>
    <row r="22" ht="23.25" customHeight="1"/>
    <row r="23" ht="23.25" customHeight="1">
      <c r="C23" s="230" t="s">
        <v>643</v>
      </c>
    </row>
    <row r="24" spans="1:5" s="97" customFormat="1" ht="23.25" customHeight="1">
      <c r="A24" s="201" t="s">
        <v>57</v>
      </c>
      <c r="B24" s="368" t="s">
        <v>108</v>
      </c>
      <c r="C24" s="368"/>
      <c r="D24" s="201" t="s">
        <v>212</v>
      </c>
      <c r="E24" s="201"/>
    </row>
    <row r="25" spans="1:5" s="97" customFormat="1" ht="23.25" customHeight="1">
      <c r="A25" s="201" t="s">
        <v>201</v>
      </c>
      <c r="B25" s="368" t="s">
        <v>645</v>
      </c>
      <c r="C25" s="368"/>
      <c r="D25" s="201" t="s">
        <v>202</v>
      </c>
      <c r="E25" s="201"/>
    </row>
  </sheetData>
  <sheetProtection/>
  <mergeCells count="5">
    <mergeCell ref="A1:D1"/>
    <mergeCell ref="A2:D2"/>
    <mergeCell ref="A3:D3"/>
    <mergeCell ref="B24:C24"/>
    <mergeCell ref="B25:C25"/>
  </mergeCells>
  <printOptions/>
  <pageMargins left="0.11811023622047245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6"/>
  <sheetViews>
    <sheetView zoomScale="112" zoomScaleNormal="112" zoomScalePageLayoutView="0" workbookViewId="0" topLeftCell="A1">
      <pane xSplit="2" ySplit="5" topLeftCell="N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2" sqref="Q32"/>
    </sheetView>
  </sheetViews>
  <sheetFormatPr defaultColWidth="9.140625" defaultRowHeight="12.75"/>
  <cols>
    <col min="1" max="1" width="54.57421875" style="12" customWidth="1"/>
    <col min="2" max="2" width="7.7109375" style="1" customWidth="1"/>
    <col min="3" max="4" width="13.421875" style="12" hidden="1" customWidth="1"/>
    <col min="5" max="6" width="14.421875" style="12" hidden="1" customWidth="1"/>
    <col min="7" max="8" width="14.57421875" style="12" hidden="1" customWidth="1"/>
    <col min="9" max="9" width="16.8515625" style="12" customWidth="1"/>
    <col min="10" max="10" width="15.421875" style="12" customWidth="1"/>
    <col min="11" max="12" width="14.421875" style="12" customWidth="1"/>
    <col min="13" max="14" width="15.421875" style="12" customWidth="1"/>
    <col min="15" max="16" width="14.421875" style="80" customWidth="1"/>
    <col min="17" max="18" width="15.421875" style="12" customWidth="1"/>
    <col min="19" max="16384" width="9.140625" style="12" customWidth="1"/>
  </cols>
  <sheetData>
    <row r="1" spans="1:18" ht="18">
      <c r="A1" s="369" t="s">
        <v>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ht="18">
      <c r="A2" s="370" t="s">
        <v>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8" ht="17.25" customHeight="1">
      <c r="A3" s="2"/>
      <c r="B3" s="2"/>
      <c r="C3" s="371" t="s">
        <v>62</v>
      </c>
      <c r="D3" s="372"/>
      <c r="E3" s="371" t="s">
        <v>69</v>
      </c>
      <c r="F3" s="372"/>
      <c r="G3" s="371" t="s">
        <v>70</v>
      </c>
      <c r="H3" s="372"/>
      <c r="I3" s="371" t="s">
        <v>62</v>
      </c>
      <c r="J3" s="372"/>
      <c r="K3" s="371" t="s">
        <v>69</v>
      </c>
      <c r="L3" s="372"/>
      <c r="M3" s="371" t="s">
        <v>200</v>
      </c>
      <c r="N3" s="372"/>
      <c r="O3" s="374" t="s">
        <v>69</v>
      </c>
      <c r="P3" s="375"/>
      <c r="Q3" s="371" t="s">
        <v>203</v>
      </c>
      <c r="R3" s="372"/>
    </row>
    <row r="4" spans="1:18" ht="18">
      <c r="A4" s="75" t="s">
        <v>0</v>
      </c>
      <c r="B4" s="74" t="s">
        <v>1</v>
      </c>
      <c r="C4" s="373" t="s">
        <v>114</v>
      </c>
      <c r="D4" s="373"/>
      <c r="E4" s="373" t="s">
        <v>71</v>
      </c>
      <c r="F4" s="373"/>
      <c r="G4" s="373" t="s">
        <v>72</v>
      </c>
      <c r="H4" s="373"/>
      <c r="I4" s="373" t="s">
        <v>609</v>
      </c>
      <c r="J4" s="373"/>
      <c r="K4" s="373" t="s">
        <v>71</v>
      </c>
      <c r="L4" s="373"/>
      <c r="M4" s="373" t="s">
        <v>609</v>
      </c>
      <c r="N4" s="373"/>
      <c r="O4" s="376" t="s">
        <v>71</v>
      </c>
      <c r="P4" s="376"/>
      <c r="Q4" s="373" t="s">
        <v>609</v>
      </c>
      <c r="R4" s="373"/>
    </row>
    <row r="5" spans="1:18" ht="18">
      <c r="A5" s="5"/>
      <c r="B5" s="3"/>
      <c r="C5" s="4" t="s">
        <v>7</v>
      </c>
      <c r="D5" s="4" t="s">
        <v>2</v>
      </c>
      <c r="E5" s="4" t="s">
        <v>7</v>
      </c>
      <c r="F5" s="4" t="s">
        <v>2</v>
      </c>
      <c r="G5" s="4" t="s">
        <v>7</v>
      </c>
      <c r="H5" s="4" t="s">
        <v>2</v>
      </c>
      <c r="I5" s="4" t="s">
        <v>7</v>
      </c>
      <c r="J5" s="4" t="s">
        <v>2</v>
      </c>
      <c r="K5" s="4" t="s">
        <v>7</v>
      </c>
      <c r="L5" s="4" t="s">
        <v>2</v>
      </c>
      <c r="M5" s="4" t="s">
        <v>7</v>
      </c>
      <c r="N5" s="4" t="s">
        <v>2</v>
      </c>
      <c r="O5" s="76" t="s">
        <v>7</v>
      </c>
      <c r="P5" s="76" t="s">
        <v>2</v>
      </c>
      <c r="Q5" s="4" t="s">
        <v>7</v>
      </c>
      <c r="R5" s="4" t="s">
        <v>2</v>
      </c>
    </row>
    <row r="6" spans="1:18" ht="18">
      <c r="A6" s="6" t="s">
        <v>73</v>
      </c>
      <c r="B6" s="7">
        <v>110204</v>
      </c>
      <c r="C6" s="14">
        <v>0</v>
      </c>
      <c r="D6" s="14"/>
      <c r="E6" s="14"/>
      <c r="F6" s="14"/>
      <c r="G6" s="14"/>
      <c r="H6" s="14"/>
      <c r="I6" s="15">
        <f>C6-D6+E6-F6+G6-H6</f>
        <v>0</v>
      </c>
      <c r="J6" s="15">
        <f>C6-D6+E6-F6+G6-H6</f>
        <v>0</v>
      </c>
      <c r="K6" s="14"/>
      <c r="L6" s="14"/>
      <c r="M6" s="15">
        <f>I6-J6+K6-L6</f>
        <v>0</v>
      </c>
      <c r="N6" s="15">
        <f>J6-K6+L6-M6</f>
        <v>0</v>
      </c>
      <c r="O6" s="77"/>
      <c r="P6" s="77"/>
      <c r="Q6" s="15">
        <f>M6-N6+O6-P6</f>
        <v>0</v>
      </c>
      <c r="R6" s="15">
        <f>N6-O6+P6-Q6</f>
        <v>0</v>
      </c>
    </row>
    <row r="7" spans="1:18" ht="18">
      <c r="A7" s="6" t="s">
        <v>8</v>
      </c>
      <c r="B7" s="7">
        <v>110205</v>
      </c>
      <c r="C7" s="14">
        <v>0</v>
      </c>
      <c r="D7" s="14"/>
      <c r="E7" s="14"/>
      <c r="F7" s="14"/>
      <c r="G7" s="14"/>
      <c r="H7" s="14"/>
      <c r="I7" s="14">
        <f>C7-D7+E7-F7+G7-H7</f>
        <v>0</v>
      </c>
      <c r="J7" s="14">
        <v>0</v>
      </c>
      <c r="K7" s="14"/>
      <c r="L7" s="14"/>
      <c r="M7" s="15">
        <f>I7-J7+K7-L7</f>
        <v>0</v>
      </c>
      <c r="N7" s="15">
        <f>J7-K7+L7-M7</f>
        <v>0</v>
      </c>
      <c r="O7" s="77"/>
      <c r="P7" s="77"/>
      <c r="Q7" s="15">
        <f aca="true" t="shared" si="0" ref="Q7:Q27">M7-N7+O7-P7</f>
        <v>0</v>
      </c>
      <c r="R7" s="15">
        <f>N7-O7+P7-Q7</f>
        <v>0</v>
      </c>
    </row>
    <row r="8" spans="1:18" ht="18">
      <c r="A8" s="6" t="s">
        <v>9</v>
      </c>
      <c r="B8" s="7">
        <v>110206</v>
      </c>
      <c r="C8" s="14">
        <v>9922943.95</v>
      </c>
      <c r="D8" s="14"/>
      <c r="E8" s="14"/>
      <c r="F8" s="14"/>
      <c r="G8" s="14"/>
      <c r="H8" s="14"/>
      <c r="I8" s="14">
        <v>18731250.05</v>
      </c>
      <c r="J8" s="14">
        <v>0</v>
      </c>
      <c r="K8" s="14"/>
      <c r="L8" s="14"/>
      <c r="M8" s="15">
        <f>I8-J8+K8-L8</f>
        <v>18731250.05</v>
      </c>
      <c r="N8" s="15">
        <f aca="true" t="shared" si="1" ref="N8:N14">J8-K8+L8</f>
        <v>0</v>
      </c>
      <c r="O8" s="77"/>
      <c r="P8" s="77"/>
      <c r="Q8" s="15">
        <f t="shared" si="0"/>
        <v>18731250.05</v>
      </c>
      <c r="R8" s="15">
        <f aca="true" t="shared" si="2" ref="R8:R14">N8-O8+P8</f>
        <v>0</v>
      </c>
    </row>
    <row r="9" spans="1:18" ht="18">
      <c r="A9" s="6" t="s">
        <v>19</v>
      </c>
      <c r="B9" s="7">
        <v>110201</v>
      </c>
      <c r="C9" s="14">
        <v>10641687.4</v>
      </c>
      <c r="D9" s="14"/>
      <c r="E9" s="14"/>
      <c r="F9" s="14"/>
      <c r="G9" s="14"/>
      <c r="H9" s="14"/>
      <c r="I9" s="14">
        <v>6203056.8</v>
      </c>
      <c r="J9" s="14">
        <v>0</v>
      </c>
      <c r="K9" s="14"/>
      <c r="L9" s="14"/>
      <c r="M9" s="15">
        <f>I9-J9+K9-L9</f>
        <v>6203056.8</v>
      </c>
      <c r="N9" s="15">
        <f t="shared" si="1"/>
        <v>0</v>
      </c>
      <c r="O9" s="77"/>
      <c r="P9" s="77"/>
      <c r="Q9" s="15">
        <f t="shared" si="0"/>
        <v>6203056.8</v>
      </c>
      <c r="R9" s="15">
        <f t="shared" si="2"/>
        <v>0</v>
      </c>
    </row>
    <row r="10" spans="1:18" ht="18">
      <c r="A10" s="6" t="s">
        <v>20</v>
      </c>
      <c r="B10" s="7">
        <v>110202</v>
      </c>
      <c r="C10" s="14">
        <v>1005207.46</v>
      </c>
      <c r="D10" s="14"/>
      <c r="E10" s="14"/>
      <c r="F10" s="14"/>
      <c r="G10" s="14"/>
      <c r="H10" s="14"/>
      <c r="I10" s="14">
        <v>1015241.18</v>
      </c>
      <c r="J10" s="14">
        <v>0</v>
      </c>
      <c r="K10" s="14"/>
      <c r="L10" s="14"/>
      <c r="M10" s="15">
        <f>I10-J10+K10-L10</f>
        <v>1015241.18</v>
      </c>
      <c r="N10" s="15">
        <f t="shared" si="1"/>
        <v>0</v>
      </c>
      <c r="O10" s="77"/>
      <c r="P10" s="77"/>
      <c r="Q10" s="15">
        <f t="shared" si="0"/>
        <v>1015241.18</v>
      </c>
      <c r="R10" s="15">
        <f t="shared" si="2"/>
        <v>0</v>
      </c>
    </row>
    <row r="11" spans="1:18" ht="18">
      <c r="A11" s="6" t="s">
        <v>21</v>
      </c>
      <c r="B11" s="7">
        <v>110203</v>
      </c>
      <c r="C11" s="14">
        <v>1467832.75</v>
      </c>
      <c r="D11" s="14"/>
      <c r="E11" s="14"/>
      <c r="F11" s="14"/>
      <c r="G11" s="14"/>
      <c r="H11" s="14"/>
      <c r="I11" s="14">
        <v>1481070.28</v>
      </c>
      <c r="J11" s="14">
        <v>0</v>
      </c>
      <c r="K11" s="14"/>
      <c r="L11" s="14"/>
      <c r="M11" s="15">
        <f>I11-J11+K11-L11</f>
        <v>1481070.28</v>
      </c>
      <c r="N11" s="15">
        <f t="shared" si="1"/>
        <v>0</v>
      </c>
      <c r="O11" s="77"/>
      <c r="P11" s="77"/>
      <c r="Q11" s="15">
        <f t="shared" si="0"/>
        <v>1481070.28</v>
      </c>
      <c r="R11" s="15">
        <f t="shared" si="2"/>
        <v>0</v>
      </c>
    </row>
    <row r="12" spans="1:18" ht="20.25" customHeight="1">
      <c r="A12" s="6" t="s">
        <v>10</v>
      </c>
      <c r="B12" s="7">
        <v>110207</v>
      </c>
      <c r="C12" s="14">
        <v>1051922.23</v>
      </c>
      <c r="D12" s="14"/>
      <c r="E12" s="14"/>
      <c r="F12" s="14"/>
      <c r="G12" s="14"/>
      <c r="H12" s="14"/>
      <c r="I12" s="14">
        <v>1055812.57</v>
      </c>
      <c r="J12" s="14">
        <v>0</v>
      </c>
      <c r="K12" s="14"/>
      <c r="L12" s="14"/>
      <c r="M12" s="15">
        <f aca="true" t="shared" si="3" ref="M12:M23">I12-J12+K12-L12</f>
        <v>1055812.57</v>
      </c>
      <c r="N12" s="15">
        <f t="shared" si="1"/>
        <v>0</v>
      </c>
      <c r="O12" s="77"/>
      <c r="P12" s="77"/>
      <c r="Q12" s="15">
        <f t="shared" si="0"/>
        <v>1055812.57</v>
      </c>
      <c r="R12" s="15">
        <f t="shared" si="2"/>
        <v>0</v>
      </c>
    </row>
    <row r="13" spans="1:18" ht="20.25" customHeight="1">
      <c r="A13" s="6" t="s">
        <v>569</v>
      </c>
      <c r="B13" s="7">
        <v>110300</v>
      </c>
      <c r="C13" s="14"/>
      <c r="D13" s="14"/>
      <c r="E13" s="14"/>
      <c r="F13" s="14"/>
      <c r="G13" s="14"/>
      <c r="H13" s="14"/>
      <c r="I13" s="14">
        <v>0</v>
      </c>
      <c r="J13" s="14"/>
      <c r="K13" s="14">
        <v>670373</v>
      </c>
      <c r="L13" s="14"/>
      <c r="M13" s="15">
        <f>I13-J13+K13-L13</f>
        <v>670373</v>
      </c>
      <c r="N13" s="15">
        <v>0</v>
      </c>
      <c r="O13" s="77"/>
      <c r="P13" s="77"/>
      <c r="Q13" s="15">
        <f>M13-N13+O13-P13</f>
        <v>670373</v>
      </c>
      <c r="R13" s="15">
        <f>N13-O13+P13</f>
        <v>0</v>
      </c>
    </row>
    <row r="14" spans="1:18" ht="18">
      <c r="A14" s="6" t="s">
        <v>112</v>
      </c>
      <c r="B14" s="7">
        <v>110605</v>
      </c>
      <c r="C14" s="14"/>
      <c r="D14" s="14"/>
      <c r="E14" s="14"/>
      <c r="F14" s="14"/>
      <c r="G14" s="14"/>
      <c r="H14" s="14"/>
      <c r="I14" s="14">
        <f>C14+G14-F14-H14</f>
        <v>0</v>
      </c>
      <c r="J14" s="14">
        <v>0</v>
      </c>
      <c r="K14" s="14"/>
      <c r="L14" s="14"/>
      <c r="M14" s="15">
        <f t="shared" si="3"/>
        <v>0</v>
      </c>
      <c r="N14" s="15">
        <f t="shared" si="1"/>
        <v>0</v>
      </c>
      <c r="O14" s="77"/>
      <c r="P14" s="77"/>
      <c r="Q14" s="15">
        <f t="shared" si="0"/>
        <v>0</v>
      </c>
      <c r="R14" s="15">
        <f t="shared" si="2"/>
        <v>0</v>
      </c>
    </row>
    <row r="15" spans="1:18" ht="18">
      <c r="A15" s="6" t="s">
        <v>583</v>
      </c>
      <c r="B15" s="8">
        <v>110603</v>
      </c>
      <c r="C15" s="14">
        <v>33350</v>
      </c>
      <c r="D15" s="14"/>
      <c r="E15" s="14"/>
      <c r="F15" s="14"/>
      <c r="G15" s="14"/>
      <c r="H15" s="14"/>
      <c r="I15" s="14">
        <v>30338</v>
      </c>
      <c r="J15" s="14">
        <v>0</v>
      </c>
      <c r="K15" s="14"/>
      <c r="L15" s="14"/>
      <c r="M15" s="15">
        <f t="shared" si="3"/>
        <v>30338</v>
      </c>
      <c r="N15" s="14">
        <v>0</v>
      </c>
      <c r="O15" s="77"/>
      <c r="P15" s="77"/>
      <c r="Q15" s="15">
        <f t="shared" si="0"/>
        <v>30338</v>
      </c>
      <c r="R15" s="14">
        <v>0</v>
      </c>
    </row>
    <row r="16" spans="1:18" ht="18">
      <c r="A16" s="6" t="s">
        <v>11</v>
      </c>
      <c r="B16" s="8">
        <v>110602</v>
      </c>
      <c r="C16" s="14">
        <v>1480.37</v>
      </c>
      <c r="D16" s="14"/>
      <c r="E16" s="14"/>
      <c r="F16" s="14"/>
      <c r="G16" s="14"/>
      <c r="H16" s="14"/>
      <c r="I16" s="14">
        <v>3868.64</v>
      </c>
      <c r="J16" s="14">
        <v>0</v>
      </c>
      <c r="K16" s="14">
        <v>8178.94</v>
      </c>
      <c r="L16" s="14"/>
      <c r="M16" s="15">
        <f t="shared" si="3"/>
        <v>12047.58</v>
      </c>
      <c r="N16" s="14">
        <v>0</v>
      </c>
      <c r="O16" s="77"/>
      <c r="P16" s="77"/>
      <c r="Q16" s="15">
        <f t="shared" si="0"/>
        <v>12047.58</v>
      </c>
      <c r="R16" s="14">
        <v>0</v>
      </c>
    </row>
    <row r="17" spans="1:18" ht="18">
      <c r="A17" s="6" t="s">
        <v>58</v>
      </c>
      <c r="B17" s="8">
        <v>521000</v>
      </c>
      <c r="C17" s="14">
        <v>2408640</v>
      </c>
      <c r="D17" s="14"/>
      <c r="E17" s="14"/>
      <c r="F17" s="14"/>
      <c r="G17" s="14"/>
      <c r="H17" s="14"/>
      <c r="I17" s="14">
        <v>2398320</v>
      </c>
      <c r="J17" s="14">
        <v>0</v>
      </c>
      <c r="K17" s="14"/>
      <c r="L17" s="14"/>
      <c r="M17" s="15">
        <f t="shared" si="3"/>
        <v>2398320</v>
      </c>
      <c r="N17" s="14">
        <v>0</v>
      </c>
      <c r="O17" s="77"/>
      <c r="P17" s="77">
        <f>M17</f>
        <v>2398320</v>
      </c>
      <c r="Q17" s="15">
        <f t="shared" si="0"/>
        <v>0</v>
      </c>
      <c r="R17" s="14">
        <v>0</v>
      </c>
    </row>
    <row r="18" spans="1:18" ht="18">
      <c r="A18" s="6" t="s">
        <v>59</v>
      </c>
      <c r="B18" s="8">
        <v>522000</v>
      </c>
      <c r="C18" s="14">
        <v>6654333</v>
      </c>
      <c r="D18" s="14"/>
      <c r="E18" s="14"/>
      <c r="F18" s="14"/>
      <c r="G18" s="14"/>
      <c r="H18" s="14"/>
      <c r="I18" s="14">
        <v>6926667</v>
      </c>
      <c r="J18" s="14"/>
      <c r="K18" s="14"/>
      <c r="L18" s="14"/>
      <c r="M18" s="15">
        <f t="shared" si="3"/>
        <v>6926667</v>
      </c>
      <c r="N18" s="14"/>
      <c r="O18" s="77"/>
      <c r="P18" s="77">
        <f aca="true" t="shared" si="4" ref="P18:P27">M18</f>
        <v>6926667</v>
      </c>
      <c r="Q18" s="15">
        <f t="shared" si="0"/>
        <v>0</v>
      </c>
      <c r="R18" s="14"/>
    </row>
    <row r="19" spans="1:18" ht="18">
      <c r="A19" s="6" t="s">
        <v>5</v>
      </c>
      <c r="B19" s="8">
        <v>531000</v>
      </c>
      <c r="C19" s="14">
        <v>323738</v>
      </c>
      <c r="D19" s="14"/>
      <c r="E19" s="14"/>
      <c r="F19" s="14"/>
      <c r="G19" s="14"/>
      <c r="H19" s="14"/>
      <c r="I19" s="14">
        <v>236022</v>
      </c>
      <c r="J19" s="14">
        <v>0</v>
      </c>
      <c r="K19" s="14"/>
      <c r="L19" s="14"/>
      <c r="M19" s="15">
        <f t="shared" si="3"/>
        <v>236022</v>
      </c>
      <c r="N19" s="14">
        <v>0</v>
      </c>
      <c r="O19" s="77"/>
      <c r="P19" s="77">
        <f t="shared" si="4"/>
        <v>236022</v>
      </c>
      <c r="Q19" s="15">
        <f t="shared" si="0"/>
        <v>0</v>
      </c>
      <c r="R19" s="14">
        <v>0</v>
      </c>
    </row>
    <row r="20" spans="1:18" ht="18">
      <c r="A20" s="6" t="s">
        <v>12</v>
      </c>
      <c r="B20" s="8">
        <v>532000</v>
      </c>
      <c r="C20" s="14">
        <v>1435431.86</v>
      </c>
      <c r="D20" s="14"/>
      <c r="E20" s="14"/>
      <c r="F20" s="14"/>
      <c r="G20" s="14"/>
      <c r="H20" s="14"/>
      <c r="I20" s="14">
        <v>1024801.55</v>
      </c>
      <c r="J20" s="14">
        <v>0</v>
      </c>
      <c r="K20" s="14">
        <v>34500</v>
      </c>
      <c r="L20" s="14"/>
      <c r="M20" s="15">
        <f t="shared" si="3"/>
        <v>1059301.55</v>
      </c>
      <c r="N20" s="14">
        <v>0</v>
      </c>
      <c r="O20" s="77"/>
      <c r="P20" s="77">
        <f t="shared" si="4"/>
        <v>1059301.55</v>
      </c>
      <c r="Q20" s="15">
        <f t="shared" si="0"/>
        <v>0</v>
      </c>
      <c r="R20" s="14">
        <v>0</v>
      </c>
    </row>
    <row r="21" spans="1:18" ht="18">
      <c r="A21" s="6" t="s">
        <v>13</v>
      </c>
      <c r="B21" s="8">
        <v>533000</v>
      </c>
      <c r="C21" s="14">
        <v>1627093.66</v>
      </c>
      <c r="D21" s="14"/>
      <c r="E21" s="14"/>
      <c r="F21" s="14"/>
      <c r="G21" s="14"/>
      <c r="H21" s="14"/>
      <c r="I21" s="14">
        <v>1145353.5</v>
      </c>
      <c r="J21" s="14">
        <v>0</v>
      </c>
      <c r="K21" s="14">
        <v>453398.96</v>
      </c>
      <c r="L21" s="14"/>
      <c r="M21" s="15">
        <f t="shared" si="3"/>
        <v>1598752.46</v>
      </c>
      <c r="N21" s="14">
        <v>0</v>
      </c>
      <c r="O21" s="77"/>
      <c r="P21" s="77">
        <f t="shared" si="4"/>
        <v>1598752.46</v>
      </c>
      <c r="Q21" s="15">
        <f t="shared" si="0"/>
        <v>0</v>
      </c>
      <c r="R21" s="14">
        <v>0</v>
      </c>
    </row>
    <row r="22" spans="1:18" ht="18">
      <c r="A22" s="6" t="s">
        <v>60</v>
      </c>
      <c r="B22" s="8">
        <v>534000</v>
      </c>
      <c r="C22" s="14">
        <v>311039.95</v>
      </c>
      <c r="D22" s="14"/>
      <c r="E22" s="14"/>
      <c r="F22" s="14"/>
      <c r="G22" s="14"/>
      <c r="H22" s="14"/>
      <c r="I22" s="14">
        <v>297348.9</v>
      </c>
      <c r="J22" s="14">
        <v>0</v>
      </c>
      <c r="K22" s="14">
        <v>597500</v>
      </c>
      <c r="L22" s="14"/>
      <c r="M22" s="15">
        <f t="shared" si="3"/>
        <v>894848.9</v>
      </c>
      <c r="N22" s="14">
        <v>0</v>
      </c>
      <c r="O22" s="77"/>
      <c r="P22" s="77">
        <f t="shared" si="4"/>
        <v>894848.9</v>
      </c>
      <c r="Q22" s="15">
        <f t="shared" si="0"/>
        <v>0</v>
      </c>
      <c r="R22" s="14">
        <v>0</v>
      </c>
    </row>
    <row r="23" spans="1:18" ht="18">
      <c r="A23" s="6" t="s">
        <v>14</v>
      </c>
      <c r="B23" s="8">
        <v>560000</v>
      </c>
      <c r="C23" s="14">
        <v>1963962.01</v>
      </c>
      <c r="D23" s="14"/>
      <c r="E23" s="14"/>
      <c r="F23" s="14"/>
      <c r="G23" s="14"/>
      <c r="H23" s="14"/>
      <c r="I23" s="14">
        <v>1784000</v>
      </c>
      <c r="J23" s="14">
        <v>0</v>
      </c>
      <c r="K23" s="14"/>
      <c r="L23" s="14"/>
      <c r="M23" s="15">
        <f t="shared" si="3"/>
        <v>1784000</v>
      </c>
      <c r="N23" s="14">
        <v>0</v>
      </c>
      <c r="O23" s="77"/>
      <c r="P23" s="77">
        <f t="shared" si="4"/>
        <v>1784000</v>
      </c>
      <c r="Q23" s="15">
        <f t="shared" si="0"/>
        <v>0</v>
      </c>
      <c r="R23" s="14">
        <v>0</v>
      </c>
    </row>
    <row r="24" spans="1:18" ht="18">
      <c r="A24" s="6" t="s">
        <v>15</v>
      </c>
      <c r="B24" s="8">
        <v>541000</v>
      </c>
      <c r="C24" s="14">
        <v>184503.7</v>
      </c>
      <c r="D24" s="14"/>
      <c r="E24" s="14"/>
      <c r="F24" s="14"/>
      <c r="G24" s="14"/>
      <c r="H24" s="14"/>
      <c r="I24" s="14">
        <v>15800</v>
      </c>
      <c r="J24" s="14">
        <v>0</v>
      </c>
      <c r="K24" s="14"/>
      <c r="L24" s="14"/>
      <c r="M24" s="15">
        <f>I24-J24+K24-L24</f>
        <v>15800</v>
      </c>
      <c r="N24" s="14">
        <v>0</v>
      </c>
      <c r="O24" s="77"/>
      <c r="P24" s="77">
        <f t="shared" si="4"/>
        <v>15800</v>
      </c>
      <c r="Q24" s="15">
        <f t="shared" si="0"/>
        <v>0</v>
      </c>
      <c r="R24" s="14">
        <v>0</v>
      </c>
    </row>
    <row r="25" spans="1:18" ht="18">
      <c r="A25" s="6" t="s">
        <v>61</v>
      </c>
      <c r="B25" s="8">
        <v>542000</v>
      </c>
      <c r="C25" s="14">
        <v>1936200</v>
      </c>
      <c r="D25" s="14"/>
      <c r="E25" s="14"/>
      <c r="F25" s="14"/>
      <c r="G25" s="14"/>
      <c r="H25" s="14"/>
      <c r="I25" s="14">
        <v>1951500</v>
      </c>
      <c r="J25" s="14">
        <v>0</v>
      </c>
      <c r="K25" s="14"/>
      <c r="L25" s="14"/>
      <c r="M25" s="15">
        <f>I25-J25+K25-L25</f>
        <v>1951500</v>
      </c>
      <c r="N25" s="14">
        <v>0</v>
      </c>
      <c r="O25" s="77"/>
      <c r="P25" s="77">
        <f t="shared" si="4"/>
        <v>1951500</v>
      </c>
      <c r="Q25" s="15">
        <f t="shared" si="0"/>
        <v>0</v>
      </c>
      <c r="R25" s="14">
        <v>0</v>
      </c>
    </row>
    <row r="26" spans="1:18" ht="18">
      <c r="A26" s="6" t="s">
        <v>4</v>
      </c>
      <c r="B26" s="7">
        <v>510000</v>
      </c>
      <c r="C26" s="14">
        <v>520318.05</v>
      </c>
      <c r="D26" s="14"/>
      <c r="E26" s="14"/>
      <c r="F26" s="14"/>
      <c r="G26" s="14"/>
      <c r="H26" s="14"/>
      <c r="I26" s="14">
        <v>7942841.5</v>
      </c>
      <c r="J26" s="14">
        <v>0</v>
      </c>
      <c r="K26" s="14"/>
      <c r="L26" s="14"/>
      <c r="M26" s="15">
        <f>I26-J26+K26-L26</f>
        <v>7942841.5</v>
      </c>
      <c r="N26" s="14">
        <v>0</v>
      </c>
      <c r="O26" s="77"/>
      <c r="P26" s="77">
        <f t="shared" si="4"/>
        <v>7942841.5</v>
      </c>
      <c r="Q26" s="15">
        <f t="shared" si="0"/>
        <v>0</v>
      </c>
      <c r="R26" s="14">
        <v>0</v>
      </c>
    </row>
    <row r="27" spans="1:18" ht="18">
      <c r="A27" s="6" t="s">
        <v>16</v>
      </c>
      <c r="B27" s="8">
        <v>551000</v>
      </c>
      <c r="C27" s="14">
        <v>719277.76</v>
      </c>
      <c r="D27" s="14"/>
      <c r="E27" s="14"/>
      <c r="F27" s="14"/>
      <c r="G27" s="14"/>
      <c r="H27" s="14"/>
      <c r="I27" s="14"/>
      <c r="J27" s="14">
        <v>0</v>
      </c>
      <c r="K27" s="14"/>
      <c r="L27" s="14"/>
      <c r="M27" s="15">
        <f>I27-J27+K27-L27</f>
        <v>0</v>
      </c>
      <c r="N27" s="14">
        <v>0</v>
      </c>
      <c r="O27" s="77"/>
      <c r="P27" s="77">
        <f t="shared" si="4"/>
        <v>0</v>
      </c>
      <c r="Q27" s="15">
        <f t="shared" si="0"/>
        <v>0</v>
      </c>
      <c r="R27" s="14">
        <v>0</v>
      </c>
    </row>
    <row r="28" spans="1:18" ht="18">
      <c r="A28" s="6" t="s">
        <v>107</v>
      </c>
      <c r="B28" s="8">
        <v>400000</v>
      </c>
      <c r="C28" s="14"/>
      <c r="D28" s="14">
        <v>32095914.6</v>
      </c>
      <c r="E28" s="14"/>
      <c r="F28" s="14"/>
      <c r="G28" s="14"/>
      <c r="H28" s="14"/>
      <c r="I28" s="14"/>
      <c r="J28" s="14">
        <v>31075163.18</v>
      </c>
      <c r="K28" s="14"/>
      <c r="L28" s="14">
        <f>670373+8178.94</f>
        <v>678551.94</v>
      </c>
      <c r="M28" s="14">
        <v>0</v>
      </c>
      <c r="N28" s="14">
        <f>J28-K28+L28</f>
        <v>31753715.12</v>
      </c>
      <c r="O28" s="77">
        <f>N28</f>
        <v>31753715.12</v>
      </c>
      <c r="P28" s="77"/>
      <c r="Q28" s="14">
        <v>0</v>
      </c>
      <c r="R28" s="14">
        <f>N28-O28+P28</f>
        <v>0</v>
      </c>
    </row>
    <row r="29" spans="1:18" ht="18">
      <c r="A29" s="6" t="s">
        <v>17</v>
      </c>
      <c r="B29" s="8">
        <v>230100</v>
      </c>
      <c r="C29" s="14"/>
      <c r="D29" s="14">
        <v>1467657.08</v>
      </c>
      <c r="E29" s="14"/>
      <c r="F29" s="14"/>
      <c r="G29" s="14"/>
      <c r="H29" s="14"/>
      <c r="I29" s="14"/>
      <c r="J29" s="14">
        <v>1472739.61</v>
      </c>
      <c r="K29" s="14"/>
      <c r="L29" s="14"/>
      <c r="M29" s="14">
        <v>0</v>
      </c>
      <c r="N29" s="14">
        <f>J29-K29+L29</f>
        <v>1472739.61</v>
      </c>
      <c r="O29" s="77"/>
      <c r="P29" s="77"/>
      <c r="Q29" s="14">
        <v>0</v>
      </c>
      <c r="R29" s="14">
        <f>N29-O29+P29</f>
        <v>1472739.61</v>
      </c>
    </row>
    <row r="30" spans="1:18" ht="18">
      <c r="A30" s="6" t="s">
        <v>611</v>
      </c>
      <c r="B30" s="8">
        <v>210402</v>
      </c>
      <c r="C30" s="14"/>
      <c r="D30" s="14">
        <v>0</v>
      </c>
      <c r="E30" s="14"/>
      <c r="F30" s="14"/>
      <c r="G30" s="14"/>
      <c r="H30" s="14"/>
      <c r="I30" s="14"/>
      <c r="J30" s="14">
        <v>0</v>
      </c>
      <c r="K30" s="14"/>
      <c r="L30" s="14">
        <v>1085398.96</v>
      </c>
      <c r="M30" s="14">
        <v>0</v>
      </c>
      <c r="N30" s="14">
        <f>J30-K30+L30</f>
        <v>1085398.96</v>
      </c>
      <c r="O30" s="77"/>
      <c r="P30" s="77"/>
      <c r="Q30" s="14">
        <v>0</v>
      </c>
      <c r="R30" s="14">
        <f>N30-O30+P30</f>
        <v>1085398.96</v>
      </c>
    </row>
    <row r="31" spans="1:18" ht="18">
      <c r="A31" s="9" t="s">
        <v>582</v>
      </c>
      <c r="B31" s="10">
        <v>300000</v>
      </c>
      <c r="C31" s="16"/>
      <c r="D31" s="16">
        <v>7087175.28</v>
      </c>
      <c r="E31" s="16"/>
      <c r="F31" s="16"/>
      <c r="G31" s="16"/>
      <c r="H31" s="16"/>
      <c r="I31" s="15"/>
      <c r="J31" s="15">
        <v>7691997.54</v>
      </c>
      <c r="K31" s="16"/>
      <c r="L31" s="16"/>
      <c r="M31" s="15">
        <v>0</v>
      </c>
      <c r="N31" s="14">
        <f>J31-K31+L31</f>
        <v>7691997.54</v>
      </c>
      <c r="O31" s="78">
        <v>1736415.43</v>
      </c>
      <c r="P31" s="78">
        <v>6945661.71</v>
      </c>
      <c r="Q31" s="15">
        <v>0</v>
      </c>
      <c r="R31" s="14">
        <f>N31-O31+P31</f>
        <v>12901243.82</v>
      </c>
    </row>
    <row r="32" spans="1:18" ht="18">
      <c r="A32" s="6" t="s">
        <v>18</v>
      </c>
      <c r="B32" s="8">
        <v>320000</v>
      </c>
      <c r="C32" s="14"/>
      <c r="D32" s="14">
        <v>10942285.19</v>
      </c>
      <c r="E32" s="14"/>
      <c r="F32" s="14"/>
      <c r="G32" s="14"/>
      <c r="H32" s="14"/>
      <c r="I32" s="14"/>
      <c r="J32" s="14">
        <v>12003391.64</v>
      </c>
      <c r="K32" s="14"/>
      <c r="L32" s="14"/>
      <c r="M32" s="14">
        <v>0</v>
      </c>
      <c r="N32" s="14">
        <f>J32-K32+L32</f>
        <v>12003391.64</v>
      </c>
      <c r="O32" s="77"/>
      <c r="P32" s="78">
        <v>1736415.43</v>
      </c>
      <c r="Q32" s="14">
        <v>0</v>
      </c>
      <c r="R32" s="14">
        <f>N32-O32+P32</f>
        <v>13739807.07</v>
      </c>
    </row>
    <row r="33" spans="1:18" ht="18">
      <c r="A33" s="11" t="s">
        <v>3</v>
      </c>
      <c r="B33" s="11"/>
      <c r="C33" s="17">
        <f aca="true" t="shared" si="5" ref="C33:J33">SUM(C6:C32)</f>
        <v>42208962.15</v>
      </c>
      <c r="D33" s="17">
        <f t="shared" si="5"/>
        <v>51593032.15</v>
      </c>
      <c r="E33" s="17">
        <f t="shared" si="5"/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52243291.97</v>
      </c>
      <c r="J33" s="17">
        <f t="shared" si="5"/>
        <v>52243291.97</v>
      </c>
      <c r="K33" s="17">
        <f aca="true" t="shared" si="6" ref="K33:R33">SUM(K6:K32)</f>
        <v>1763950.9</v>
      </c>
      <c r="L33" s="17">
        <f t="shared" si="6"/>
        <v>1763950.9</v>
      </c>
      <c r="M33" s="17">
        <f t="shared" si="6"/>
        <v>54007242.87</v>
      </c>
      <c r="N33" s="17">
        <f t="shared" si="6"/>
        <v>54007242.87</v>
      </c>
      <c r="O33" s="79">
        <f t="shared" si="6"/>
        <v>33490130.55</v>
      </c>
      <c r="P33" s="79">
        <f t="shared" si="6"/>
        <v>33490130.550000004</v>
      </c>
      <c r="Q33" s="17">
        <f t="shared" si="6"/>
        <v>29199189.46</v>
      </c>
      <c r="R33" s="17">
        <f t="shared" si="6"/>
        <v>29199189.46</v>
      </c>
    </row>
    <row r="35" spans="10:18" ht="18">
      <c r="J35" s="13"/>
      <c r="N35" s="13"/>
      <c r="R35" s="13"/>
    </row>
    <row r="36" spans="4:18" ht="18">
      <c r="D36" s="18">
        <f>D33-C33</f>
        <v>9384070</v>
      </c>
      <c r="J36" s="13"/>
      <c r="L36" s="13">
        <f>K33-L33</f>
        <v>0</v>
      </c>
      <c r="N36" s="13">
        <f>M33-N33</f>
        <v>0</v>
      </c>
      <c r="P36" s="81">
        <f>O33-P33</f>
        <v>0</v>
      </c>
      <c r="R36" s="13">
        <f>Q33-R33</f>
        <v>0</v>
      </c>
    </row>
    <row r="37" spans="4:18" ht="18">
      <c r="D37" s="13"/>
      <c r="F37" s="13"/>
      <c r="H37" s="13"/>
      <c r="J37" s="13"/>
      <c r="L37" s="13"/>
      <c r="N37" s="13"/>
      <c r="P37" s="81"/>
      <c r="R37" s="13"/>
    </row>
    <row r="38" ht="18">
      <c r="J38" s="13"/>
    </row>
    <row r="39" ht="18">
      <c r="J39" s="13"/>
    </row>
    <row r="40" ht="18">
      <c r="J40" s="13"/>
    </row>
    <row r="41" ht="18">
      <c r="J41" s="13"/>
    </row>
    <row r="42" ht="18">
      <c r="J42" s="13"/>
    </row>
    <row r="43" ht="18">
      <c r="J43" s="13"/>
    </row>
    <row r="44" ht="18">
      <c r="J44" s="13"/>
    </row>
    <row r="45" ht="18">
      <c r="J45" s="13"/>
    </row>
    <row r="46" ht="18">
      <c r="J46" s="13"/>
    </row>
    <row r="47" ht="18">
      <c r="J47" s="13"/>
    </row>
    <row r="48" ht="18">
      <c r="J48" s="13"/>
    </row>
    <row r="49" ht="18">
      <c r="J49" s="13"/>
    </row>
    <row r="50" ht="18">
      <c r="J50" s="13"/>
    </row>
    <row r="51" ht="18">
      <c r="J51" s="13"/>
    </row>
    <row r="52" ht="18">
      <c r="J52" s="13"/>
    </row>
    <row r="53" ht="18">
      <c r="J53" s="13"/>
    </row>
    <row r="54" ht="18">
      <c r="J54" s="13"/>
    </row>
    <row r="55" ht="18">
      <c r="J55" s="13"/>
    </row>
    <row r="56" ht="18">
      <c r="J56" s="13"/>
    </row>
  </sheetData>
  <sheetProtection/>
  <mergeCells count="18">
    <mergeCell ref="C3:D3"/>
    <mergeCell ref="E3:F3"/>
    <mergeCell ref="G3:H3"/>
    <mergeCell ref="I3:J3"/>
    <mergeCell ref="C4:D4"/>
    <mergeCell ref="E4:F4"/>
    <mergeCell ref="G4:H4"/>
    <mergeCell ref="I4:J4"/>
    <mergeCell ref="A1:R1"/>
    <mergeCell ref="A2:R2"/>
    <mergeCell ref="K3:L3"/>
    <mergeCell ref="K4:L4"/>
    <mergeCell ref="M3:N3"/>
    <mergeCell ref="M4:N4"/>
    <mergeCell ref="O3:P3"/>
    <mergeCell ref="Q3:R3"/>
    <mergeCell ref="O4:P4"/>
    <mergeCell ref="Q4:R4"/>
  </mergeCells>
  <printOptions/>
  <pageMargins left="0.11811023622047245" right="0.11811023622047245" top="0.2362204724409449" bottom="0.35433070866141736" header="0.2362204724409449" footer="0.1968503937007874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45" sqref="A1:G45"/>
    </sheetView>
  </sheetViews>
  <sheetFormatPr defaultColWidth="9.140625" defaultRowHeight="12.75"/>
  <cols>
    <col min="1" max="1" width="9.140625" style="83" customWidth="1"/>
    <col min="2" max="2" width="37.140625" style="83" customWidth="1"/>
    <col min="3" max="3" width="18.57421875" style="84" customWidth="1"/>
    <col min="4" max="4" width="15.421875" style="84" customWidth="1"/>
    <col min="5" max="5" width="5.7109375" style="84" customWidth="1"/>
    <col min="6" max="6" width="15.421875" style="84" customWidth="1"/>
    <col min="7" max="7" width="10.28125" style="83" customWidth="1"/>
    <col min="8" max="8" width="15.57421875" style="83" customWidth="1"/>
    <col min="9" max="16384" width="9.140625" style="83" customWidth="1"/>
  </cols>
  <sheetData>
    <row r="1" spans="1:6" ht="21">
      <c r="A1" s="339" t="s">
        <v>23</v>
      </c>
      <c r="B1" s="339"/>
      <c r="C1" s="339"/>
      <c r="D1" s="339"/>
      <c r="E1" s="339"/>
      <c r="F1" s="339"/>
    </row>
    <row r="2" spans="1:6" ht="21">
      <c r="A2" s="339" t="s">
        <v>641</v>
      </c>
      <c r="B2" s="339"/>
      <c r="C2" s="339"/>
      <c r="D2" s="339"/>
      <c r="E2" s="339"/>
      <c r="F2" s="339"/>
    </row>
    <row r="3" spans="1:6" ht="21">
      <c r="A3" s="339" t="s">
        <v>640</v>
      </c>
      <c r="B3" s="339"/>
      <c r="C3" s="339"/>
      <c r="D3" s="339"/>
      <c r="E3" s="339"/>
      <c r="F3" s="339"/>
    </row>
    <row r="5" spans="1:6" ht="21">
      <c r="A5" s="221"/>
      <c r="B5" s="221"/>
      <c r="C5" s="99" t="s">
        <v>26</v>
      </c>
      <c r="D5" s="99" t="s">
        <v>36</v>
      </c>
      <c r="E5" s="222" t="s">
        <v>37</v>
      </c>
      <c r="F5" s="99" t="s">
        <v>38</v>
      </c>
    </row>
    <row r="6" spans="1:6" ht="21">
      <c r="A6" s="85" t="s">
        <v>27</v>
      </c>
      <c r="C6" s="103"/>
      <c r="D6" s="103"/>
      <c r="E6" s="103"/>
      <c r="F6" s="103"/>
    </row>
    <row r="7" spans="1:6" ht="21">
      <c r="A7" s="85" t="s">
        <v>25</v>
      </c>
      <c r="C7" s="103"/>
      <c r="D7" s="103"/>
      <c r="E7" s="103"/>
      <c r="F7" s="103"/>
    </row>
    <row r="8" spans="2:8" ht="21">
      <c r="B8" s="83" t="s">
        <v>28</v>
      </c>
      <c r="C8" s="103">
        <v>96500</v>
      </c>
      <c r="D8" s="103">
        <f>รายรับ!E13</f>
        <v>112973.59</v>
      </c>
      <c r="E8" s="223" t="s">
        <v>74</v>
      </c>
      <c r="F8" s="103">
        <f>D8-C8</f>
        <v>16473.589999999997</v>
      </c>
      <c r="H8" s="91"/>
    </row>
    <row r="9" spans="2:8" ht="21">
      <c r="B9" s="83" t="s">
        <v>29</v>
      </c>
      <c r="C9" s="103">
        <f>รายรับ!C28</f>
        <v>33860</v>
      </c>
      <c r="D9" s="103">
        <f>รายรับ!E28</f>
        <v>31932</v>
      </c>
      <c r="E9" s="223" t="s">
        <v>75</v>
      </c>
      <c r="F9" s="103">
        <v>1928</v>
      </c>
      <c r="H9" s="91"/>
    </row>
    <row r="10" spans="2:8" ht="21">
      <c r="B10" s="83" t="s">
        <v>30</v>
      </c>
      <c r="C10" s="103">
        <f>รายรับ!C31</f>
        <v>170000</v>
      </c>
      <c r="D10" s="103">
        <f>รายรับ!E31</f>
        <v>157335.12</v>
      </c>
      <c r="E10" s="223" t="s">
        <v>75</v>
      </c>
      <c r="F10" s="103">
        <v>12664.88</v>
      </c>
      <c r="H10" s="91"/>
    </row>
    <row r="11" spans="2:8" ht="21">
      <c r="B11" s="83" t="s">
        <v>31</v>
      </c>
      <c r="C11" s="103"/>
      <c r="D11" s="103"/>
      <c r="E11" s="223"/>
      <c r="F11" s="103">
        <f>D11-C11</f>
        <v>0</v>
      </c>
      <c r="H11" s="91"/>
    </row>
    <row r="12" spans="2:8" ht="21">
      <c r="B12" s="83" t="s">
        <v>32</v>
      </c>
      <c r="C12" s="103">
        <f>รายรับ!C37</f>
        <v>105100</v>
      </c>
      <c r="D12" s="103">
        <f>รายรับ!E37</f>
        <v>1920</v>
      </c>
      <c r="E12" s="223" t="s">
        <v>75</v>
      </c>
      <c r="F12" s="103">
        <v>103180</v>
      </c>
      <c r="H12" s="91"/>
    </row>
    <row r="13" spans="2:8" ht="21">
      <c r="B13" s="83" t="s">
        <v>33</v>
      </c>
      <c r="C13" s="103">
        <f>รายรับ!C40</f>
        <v>1000</v>
      </c>
      <c r="D13" s="103">
        <f>รายรับ!E40</f>
        <v>2010</v>
      </c>
      <c r="E13" s="223" t="s">
        <v>74</v>
      </c>
      <c r="F13" s="103">
        <f>D13-C13</f>
        <v>1010</v>
      </c>
      <c r="H13" s="91"/>
    </row>
    <row r="14" spans="2:8" ht="21">
      <c r="B14" s="83" t="s">
        <v>34</v>
      </c>
      <c r="C14" s="103">
        <f>รายรับ!C53</f>
        <v>13741800</v>
      </c>
      <c r="D14" s="103">
        <f>รายรับ!E53</f>
        <v>16663566.410000002</v>
      </c>
      <c r="E14" s="223" t="s">
        <v>74</v>
      </c>
      <c r="F14" s="103">
        <f>D14-C14</f>
        <v>2921766.410000002</v>
      </c>
      <c r="H14" s="91"/>
    </row>
    <row r="15" spans="2:8" ht="21">
      <c r="B15" s="83" t="s">
        <v>35</v>
      </c>
      <c r="C15" s="103">
        <f>รายรับ!C58</f>
        <v>15578080</v>
      </c>
      <c r="D15" s="103">
        <f>รายรับ!E58</f>
        <v>14783978</v>
      </c>
      <c r="E15" s="223" t="s">
        <v>75</v>
      </c>
      <c r="F15" s="103">
        <v>794102</v>
      </c>
      <c r="H15" s="91"/>
    </row>
    <row r="16" spans="3:8" ht="21">
      <c r="C16" s="103"/>
      <c r="D16" s="103"/>
      <c r="E16" s="223"/>
      <c r="F16" s="103"/>
      <c r="H16" s="91"/>
    </row>
    <row r="17" spans="1:8" ht="21">
      <c r="A17" s="83" t="s">
        <v>39</v>
      </c>
      <c r="C17" s="103">
        <f>SUM(C8:C16)</f>
        <v>29726340</v>
      </c>
      <c r="D17" s="103">
        <f>SUM(D8:D16)</f>
        <v>31753715.12</v>
      </c>
      <c r="E17" s="223" t="s">
        <v>74</v>
      </c>
      <c r="F17" s="103">
        <f>D17-C17</f>
        <v>2027375.120000001</v>
      </c>
      <c r="H17" s="91"/>
    </row>
    <row r="18" spans="2:4" ht="21">
      <c r="B18" s="83" t="s">
        <v>40</v>
      </c>
      <c r="D18" s="103">
        <v>0</v>
      </c>
    </row>
    <row r="19" spans="1:4" ht="21">
      <c r="A19" s="83" t="s">
        <v>41</v>
      </c>
      <c r="D19" s="103">
        <v>0</v>
      </c>
    </row>
    <row r="20" spans="2:4" ht="21">
      <c r="B20" s="83" t="s">
        <v>42</v>
      </c>
      <c r="D20" s="103">
        <f>D17+D18</f>
        <v>31753715.12</v>
      </c>
    </row>
    <row r="22" spans="1:6" ht="21">
      <c r="A22" s="221"/>
      <c r="B22" s="224"/>
      <c r="C22" s="99" t="s">
        <v>26</v>
      </c>
      <c r="D22" s="99" t="s">
        <v>52</v>
      </c>
      <c r="E22" s="222" t="s">
        <v>37</v>
      </c>
      <c r="F22" s="99" t="s">
        <v>38</v>
      </c>
    </row>
    <row r="23" spans="1:6" ht="21">
      <c r="A23" s="85" t="s">
        <v>43</v>
      </c>
      <c r="B23" s="85"/>
      <c r="C23" s="225"/>
      <c r="D23" s="225"/>
      <c r="E23" s="225"/>
      <c r="F23" s="225"/>
    </row>
    <row r="24" spans="2:6" ht="21">
      <c r="B24" s="83" t="s">
        <v>4</v>
      </c>
      <c r="C24" s="103">
        <v>8958196</v>
      </c>
      <c r="D24" s="226">
        <v>7942841.5</v>
      </c>
      <c r="E24" s="223" t="s">
        <v>75</v>
      </c>
      <c r="F24" s="103">
        <f>C24-D24</f>
        <v>1015354.5</v>
      </c>
    </row>
    <row r="25" spans="2:6" ht="21">
      <c r="B25" s="83" t="s">
        <v>58</v>
      </c>
      <c r="C25" s="103">
        <v>2657520</v>
      </c>
      <c r="D25" s="103">
        <v>2398320</v>
      </c>
      <c r="E25" s="223" t="s">
        <v>75</v>
      </c>
      <c r="F25" s="103">
        <f aca="true" t="shared" si="0" ref="F25:F35">C25-D25</f>
        <v>259200</v>
      </c>
    </row>
    <row r="26" spans="2:6" ht="21">
      <c r="B26" s="83" t="s">
        <v>59</v>
      </c>
      <c r="C26" s="103">
        <v>7787300</v>
      </c>
      <c r="D26" s="103">
        <v>6926667</v>
      </c>
      <c r="E26" s="223" t="s">
        <v>75</v>
      </c>
      <c r="F26" s="103">
        <f t="shared" si="0"/>
        <v>860633</v>
      </c>
    </row>
    <row r="27" spans="2:6" ht="21">
      <c r="B27" s="83" t="s">
        <v>5</v>
      </c>
      <c r="C27" s="103">
        <v>466300</v>
      </c>
      <c r="D27" s="103">
        <v>236022</v>
      </c>
      <c r="E27" s="223" t="s">
        <v>75</v>
      </c>
      <c r="F27" s="103">
        <f t="shared" si="0"/>
        <v>230278</v>
      </c>
    </row>
    <row r="28" spans="2:6" ht="21">
      <c r="B28" s="83" t="s">
        <v>12</v>
      </c>
      <c r="C28" s="103">
        <v>2301080</v>
      </c>
      <c r="D28" s="103">
        <v>1059301.55</v>
      </c>
      <c r="E28" s="223" t="s">
        <v>75</v>
      </c>
      <c r="F28" s="103">
        <f t="shared" si="0"/>
        <v>1241778.45</v>
      </c>
    </row>
    <row r="29" spans="2:6" ht="21">
      <c r="B29" s="83" t="s">
        <v>13</v>
      </c>
      <c r="C29" s="103">
        <v>2279824</v>
      </c>
      <c r="D29" s="103">
        <v>1598752.46</v>
      </c>
      <c r="E29" s="223" t="s">
        <v>75</v>
      </c>
      <c r="F29" s="103">
        <f t="shared" si="0"/>
        <v>681071.54</v>
      </c>
    </row>
    <row r="30" spans="2:6" ht="21">
      <c r="B30" s="83" t="s">
        <v>44</v>
      </c>
      <c r="C30" s="103">
        <v>443420</v>
      </c>
      <c r="D30" s="103">
        <v>297348.9</v>
      </c>
      <c r="E30" s="223" t="s">
        <v>75</v>
      </c>
      <c r="F30" s="103">
        <f t="shared" si="0"/>
        <v>146071.09999999998</v>
      </c>
    </row>
    <row r="31" spans="2:6" ht="21">
      <c r="B31" s="83" t="s">
        <v>14</v>
      </c>
      <c r="C31" s="103">
        <v>2203000</v>
      </c>
      <c r="D31" s="103">
        <v>1784000</v>
      </c>
      <c r="E31" s="223" t="s">
        <v>75</v>
      </c>
      <c r="F31" s="103">
        <f t="shared" si="0"/>
        <v>419000</v>
      </c>
    </row>
    <row r="32" spans="2:6" ht="21">
      <c r="B32" s="83" t="s">
        <v>15</v>
      </c>
      <c r="C32" s="103">
        <v>20800</v>
      </c>
      <c r="D32" s="103">
        <v>15800</v>
      </c>
      <c r="E32" s="223" t="s">
        <v>75</v>
      </c>
      <c r="F32" s="103">
        <f t="shared" si="0"/>
        <v>5000</v>
      </c>
    </row>
    <row r="33" spans="2:6" ht="21">
      <c r="B33" s="83" t="s">
        <v>45</v>
      </c>
      <c r="C33" s="103">
        <v>2583900</v>
      </c>
      <c r="D33" s="103">
        <v>2549000</v>
      </c>
      <c r="E33" s="223" t="s">
        <v>75</v>
      </c>
      <c r="F33" s="103">
        <f t="shared" si="0"/>
        <v>34900</v>
      </c>
    </row>
    <row r="34" spans="2:6" ht="21">
      <c r="B34" s="83" t="s">
        <v>16</v>
      </c>
      <c r="C34" s="103">
        <v>25000</v>
      </c>
      <c r="D34" s="103">
        <v>0</v>
      </c>
      <c r="E34" s="223" t="s">
        <v>75</v>
      </c>
      <c r="F34" s="103">
        <f t="shared" si="0"/>
        <v>25000</v>
      </c>
    </row>
    <row r="35" spans="1:9" ht="21">
      <c r="A35" s="83" t="s">
        <v>46</v>
      </c>
      <c r="C35" s="103">
        <f>SUM(C24:C34)</f>
        <v>29726340</v>
      </c>
      <c r="D35" s="103">
        <f>SUM(D24:D34)</f>
        <v>24808053.41</v>
      </c>
      <c r="E35" s="223" t="s">
        <v>74</v>
      </c>
      <c r="F35" s="103">
        <f t="shared" si="0"/>
        <v>4918286.59</v>
      </c>
      <c r="I35" s="91"/>
    </row>
    <row r="36" spans="1:4" ht="21">
      <c r="A36" s="83" t="s">
        <v>47</v>
      </c>
      <c r="D36" s="103"/>
    </row>
    <row r="37" spans="2:4" ht="21">
      <c r="B37" s="83" t="s">
        <v>48</v>
      </c>
      <c r="D37" s="103">
        <f>D35+D36</f>
        <v>24808053.41</v>
      </c>
    </row>
    <row r="38" spans="2:4" ht="21">
      <c r="B38" s="86" t="s">
        <v>49</v>
      </c>
      <c r="D38" s="227"/>
    </row>
    <row r="39" spans="2:4" ht="21">
      <c r="B39" s="83" t="s">
        <v>50</v>
      </c>
      <c r="D39" s="101">
        <f>D20-D37</f>
        <v>6945661.710000001</v>
      </c>
    </row>
    <row r="40" spans="2:8" ht="21">
      <c r="B40" s="86" t="s">
        <v>51</v>
      </c>
      <c r="D40" s="165"/>
      <c r="H40" s="91"/>
    </row>
    <row r="41" ht="21">
      <c r="D41" s="103">
        <f>D37+D39</f>
        <v>31753715.12</v>
      </c>
    </row>
    <row r="43" spans="1:7" ht="21">
      <c r="A43" s="84"/>
      <c r="D43" s="377" t="s">
        <v>646</v>
      </c>
      <c r="E43" s="377"/>
      <c r="F43" s="377"/>
      <c r="G43" s="377"/>
    </row>
    <row r="44" spans="1:7" ht="21">
      <c r="A44" s="84" t="s">
        <v>22</v>
      </c>
      <c r="B44" s="228"/>
      <c r="C44" s="84" t="s">
        <v>110</v>
      </c>
      <c r="D44" s="229"/>
      <c r="E44" s="339" t="s">
        <v>212</v>
      </c>
      <c r="F44" s="339"/>
      <c r="G44" s="339"/>
    </row>
    <row r="45" spans="1:7" ht="21">
      <c r="A45" s="84" t="s">
        <v>97</v>
      </c>
      <c r="B45" s="228"/>
      <c r="C45" s="84" t="s">
        <v>647</v>
      </c>
      <c r="D45" s="229"/>
      <c r="E45" s="339" t="s">
        <v>109</v>
      </c>
      <c r="F45" s="339"/>
      <c r="G45" s="339"/>
    </row>
  </sheetData>
  <sheetProtection/>
  <mergeCells count="6">
    <mergeCell ref="E45:G45"/>
    <mergeCell ref="A1:F1"/>
    <mergeCell ref="A2:F2"/>
    <mergeCell ref="A3:F3"/>
    <mergeCell ref="D43:G43"/>
    <mergeCell ref="E44:G44"/>
  </mergeCells>
  <printOptions/>
  <pageMargins left="0.5511811023622047" right="0.3937007874015748" top="0.1968503937007874" bottom="0.1968503937007874" header="0.15748031496062992" footer="0.1574803149606299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A49" sqref="A49"/>
    </sheetView>
  </sheetViews>
  <sheetFormatPr defaultColWidth="9.140625" defaultRowHeight="12.75"/>
  <cols>
    <col min="1" max="1" width="56.7109375" style="97" customWidth="1"/>
    <col min="2" max="2" width="9.28125" style="97" customWidth="1"/>
    <col min="3" max="5" width="18.8515625" style="87" customWidth="1"/>
    <col min="6" max="6" width="13.28125" style="97" bestFit="1" customWidth="1"/>
    <col min="7" max="7" width="14.57421875" style="97" bestFit="1" customWidth="1"/>
    <col min="8" max="16384" width="9.140625" style="97" customWidth="1"/>
  </cols>
  <sheetData>
    <row r="1" ht="21">
      <c r="E1" s="231" t="s">
        <v>561</v>
      </c>
    </row>
    <row r="2" spans="1:5" ht="21">
      <c r="A2" s="367" t="s">
        <v>98</v>
      </c>
      <c r="B2" s="367"/>
      <c r="C2" s="367"/>
      <c r="D2" s="367"/>
      <c r="E2" s="367"/>
    </row>
    <row r="3" spans="1:5" ht="21">
      <c r="A3" s="367" t="s">
        <v>617</v>
      </c>
      <c r="B3" s="367"/>
      <c r="C3" s="367"/>
      <c r="D3" s="367"/>
      <c r="E3" s="367"/>
    </row>
    <row r="4" spans="1:5" ht="21">
      <c r="A4" s="367" t="s">
        <v>642</v>
      </c>
      <c r="B4" s="367"/>
      <c r="C4" s="367"/>
      <c r="D4" s="367"/>
      <c r="E4" s="367"/>
    </row>
    <row r="6" spans="1:5" ht="21">
      <c r="A6" s="202" t="s">
        <v>0</v>
      </c>
      <c r="B6" s="203" t="s">
        <v>55</v>
      </c>
      <c r="C6" s="162" t="s">
        <v>26</v>
      </c>
      <c r="D6" s="204" t="s">
        <v>76</v>
      </c>
      <c r="E6" s="204" t="s">
        <v>77</v>
      </c>
    </row>
    <row r="7" spans="1:5" ht="21">
      <c r="A7" s="205"/>
      <c r="B7" s="195" t="s">
        <v>56</v>
      </c>
      <c r="C7" s="206"/>
      <c r="D7" s="207"/>
      <c r="E7" s="208" t="s">
        <v>78</v>
      </c>
    </row>
    <row r="8" spans="1:5" ht="21">
      <c r="A8" s="209" t="s">
        <v>79</v>
      </c>
      <c r="B8" s="192"/>
      <c r="C8" s="210">
        <v>29726340</v>
      </c>
      <c r="D8" s="211"/>
      <c r="E8" s="193"/>
    </row>
    <row r="9" spans="1:5" ht="21">
      <c r="A9" s="212" t="s">
        <v>80</v>
      </c>
      <c r="B9" s="189">
        <v>411000</v>
      </c>
      <c r="C9" s="170"/>
      <c r="D9" s="193"/>
      <c r="E9" s="193"/>
    </row>
    <row r="10" spans="1:5" ht="21">
      <c r="A10" s="213" t="s">
        <v>81</v>
      </c>
      <c r="B10" s="189">
        <v>411001</v>
      </c>
      <c r="C10" s="170">
        <v>21000</v>
      </c>
      <c r="D10" s="193">
        <v>6198</v>
      </c>
      <c r="E10" s="193">
        <f>4131+5773+6672+106+1571+288+327+711+6198</f>
        <v>25777</v>
      </c>
    </row>
    <row r="11" spans="1:5" ht="21">
      <c r="A11" s="213" t="s">
        <v>82</v>
      </c>
      <c r="B11" s="189">
        <v>411002</v>
      </c>
      <c r="C11" s="170">
        <v>75000</v>
      </c>
      <c r="D11" s="193">
        <v>11528.16</v>
      </c>
      <c r="E11" s="193">
        <f>853.91+27.26+3187.54+11347.98+18884.6+10448.1+6337.48+3881.26+5783.82+6383.54+11528.16+8178.94</f>
        <v>86842.59</v>
      </c>
    </row>
    <row r="12" spans="1:5" ht="21">
      <c r="A12" s="213" t="s">
        <v>83</v>
      </c>
      <c r="B12" s="189">
        <v>411003</v>
      </c>
      <c r="C12" s="170">
        <v>500</v>
      </c>
      <c r="D12" s="193"/>
      <c r="E12" s="193">
        <f>354</f>
        <v>354</v>
      </c>
    </row>
    <row r="13" spans="1:5" ht="21">
      <c r="A13" s="214" t="s">
        <v>562</v>
      </c>
      <c r="B13" s="215"/>
      <c r="C13" s="216">
        <f>SUM(C10:C12)</f>
        <v>96500</v>
      </c>
      <c r="D13" s="216">
        <f>SUM(D10:D12)</f>
        <v>17726.16</v>
      </c>
      <c r="E13" s="216">
        <f>SUM(E10:E12)</f>
        <v>112973.59</v>
      </c>
    </row>
    <row r="14" spans="1:5" ht="21">
      <c r="A14" s="212" t="s">
        <v>84</v>
      </c>
      <c r="B14" s="189">
        <v>412000</v>
      </c>
      <c r="C14" s="170"/>
      <c r="D14" s="193"/>
      <c r="E14" s="193"/>
    </row>
    <row r="15" spans="1:5" ht="21">
      <c r="A15" s="213" t="s">
        <v>618</v>
      </c>
      <c r="B15" s="189">
        <v>412106</v>
      </c>
      <c r="C15" s="170">
        <v>260</v>
      </c>
      <c r="D15" s="193">
        <v>100</v>
      </c>
      <c r="E15" s="193">
        <f>40+20+80+20+20+60+60+40+60+20+100</f>
        <v>520</v>
      </c>
    </row>
    <row r="16" spans="1:5" ht="21">
      <c r="A16" s="213" t="s">
        <v>619</v>
      </c>
      <c r="B16" s="189">
        <v>412108</v>
      </c>
      <c r="C16" s="170">
        <v>5000</v>
      </c>
      <c r="D16" s="193"/>
      <c r="E16" s="193"/>
    </row>
    <row r="17" spans="1:5" ht="21">
      <c r="A17" s="213" t="s">
        <v>620</v>
      </c>
      <c r="B17" s="189">
        <v>412128</v>
      </c>
      <c r="C17" s="170">
        <v>100</v>
      </c>
      <c r="D17" s="193">
        <v>100</v>
      </c>
      <c r="E17" s="193">
        <f>100+50+50+50+100+100+100</f>
        <v>550</v>
      </c>
    </row>
    <row r="18" spans="1:5" ht="21">
      <c r="A18" s="213" t="s">
        <v>621</v>
      </c>
      <c r="B18" s="189">
        <v>412199</v>
      </c>
      <c r="C18" s="170">
        <v>800</v>
      </c>
      <c r="D18" s="193"/>
      <c r="E18" s="193">
        <v>80</v>
      </c>
    </row>
    <row r="19" spans="1:5" ht="21">
      <c r="A19" s="213" t="s">
        <v>622</v>
      </c>
      <c r="B19" s="189">
        <v>412202</v>
      </c>
      <c r="C19" s="170"/>
      <c r="D19" s="193"/>
      <c r="E19" s="193"/>
    </row>
    <row r="20" spans="1:5" ht="21">
      <c r="A20" s="213" t="s">
        <v>623</v>
      </c>
      <c r="B20" s="189">
        <v>412210</v>
      </c>
      <c r="C20" s="170">
        <v>23000</v>
      </c>
      <c r="D20" s="193"/>
      <c r="E20" s="193">
        <f>1858+10945+8972</f>
        <v>21775</v>
      </c>
    </row>
    <row r="21" spans="1:5" ht="21">
      <c r="A21" s="213" t="s">
        <v>624</v>
      </c>
      <c r="B21" s="189">
        <v>412301</v>
      </c>
      <c r="C21" s="170"/>
      <c r="D21" s="193"/>
      <c r="E21" s="193">
        <f>2500</f>
        <v>2500</v>
      </c>
    </row>
    <row r="22" spans="1:5" ht="21">
      <c r="A22" s="213" t="s">
        <v>625</v>
      </c>
      <c r="B22" s="189">
        <v>412303</v>
      </c>
      <c r="C22" s="170"/>
      <c r="D22" s="193">
        <v>1200</v>
      </c>
      <c r="E22" s="193">
        <f>1200+300+900+20-20+1200</f>
        <v>3600</v>
      </c>
    </row>
    <row r="23" spans="1:5" ht="21">
      <c r="A23" s="213" t="s">
        <v>99</v>
      </c>
      <c r="B23" s="189"/>
      <c r="C23" s="170"/>
      <c r="D23" s="193"/>
      <c r="E23" s="193"/>
    </row>
    <row r="24" spans="1:5" ht="21">
      <c r="A24" s="213" t="s">
        <v>626</v>
      </c>
      <c r="B24" s="189">
        <v>412305</v>
      </c>
      <c r="C24" s="170"/>
      <c r="D24" s="193"/>
      <c r="E24" s="193"/>
    </row>
    <row r="25" spans="1:5" ht="21">
      <c r="A25" s="213" t="s">
        <v>627</v>
      </c>
      <c r="B25" s="189">
        <v>412307</v>
      </c>
      <c r="C25" s="170">
        <v>700</v>
      </c>
      <c r="D25" s="193">
        <v>308</v>
      </c>
      <c r="E25" s="193">
        <f>90+78+232+55+30+181+161+107+84+1581+308</f>
        <v>2907</v>
      </c>
    </row>
    <row r="26" spans="1:5" ht="21">
      <c r="A26" s="213" t="s">
        <v>628</v>
      </c>
      <c r="B26" s="189">
        <v>412308</v>
      </c>
      <c r="C26" s="170"/>
      <c r="D26" s="193"/>
      <c r="E26" s="193"/>
    </row>
    <row r="27" spans="1:5" ht="21">
      <c r="A27" s="213" t="s">
        <v>629</v>
      </c>
      <c r="B27" s="189">
        <v>412399</v>
      </c>
      <c r="C27" s="170">
        <v>4000</v>
      </c>
      <c r="D27" s="193"/>
      <c r="E27" s="193">
        <v>0</v>
      </c>
    </row>
    <row r="28" spans="1:5" ht="21">
      <c r="A28" s="214" t="s">
        <v>563</v>
      </c>
      <c r="B28" s="215"/>
      <c r="C28" s="216">
        <f>SUM(C15:C27)</f>
        <v>33860</v>
      </c>
      <c r="D28" s="216">
        <f>SUM(D15:D27)</f>
        <v>1708</v>
      </c>
      <c r="E28" s="216">
        <f>SUM(E15:E27)</f>
        <v>31932</v>
      </c>
    </row>
    <row r="29" spans="1:5" ht="21">
      <c r="A29" s="212" t="s">
        <v>85</v>
      </c>
      <c r="B29" s="189">
        <v>413000</v>
      </c>
      <c r="C29" s="170"/>
      <c r="D29" s="193"/>
      <c r="E29" s="193"/>
    </row>
    <row r="30" spans="1:5" ht="21">
      <c r="A30" s="213" t="s">
        <v>630</v>
      </c>
      <c r="B30" s="189">
        <v>413003</v>
      </c>
      <c r="C30" s="170">
        <v>170000</v>
      </c>
      <c r="D30" s="193">
        <v>19255.78</v>
      </c>
      <c r="E30" s="193">
        <f>3320.67+49441.41+23962.73+3320.67+58082.39-48.53+19255.78</f>
        <v>157335.12</v>
      </c>
    </row>
    <row r="31" spans="1:5" ht="21">
      <c r="A31" s="214" t="s">
        <v>564</v>
      </c>
      <c r="B31" s="215"/>
      <c r="C31" s="216">
        <f>SUM(C30)</f>
        <v>170000</v>
      </c>
      <c r="D31" s="216">
        <f>SUM(D30)</f>
        <v>19255.78</v>
      </c>
      <c r="E31" s="216">
        <f>SUM(E30)</f>
        <v>157335.12</v>
      </c>
    </row>
    <row r="32" spans="1:5" ht="21">
      <c r="A32" s="212" t="s">
        <v>86</v>
      </c>
      <c r="B32" s="189">
        <v>415000</v>
      </c>
      <c r="C32" s="170"/>
      <c r="D32" s="193"/>
      <c r="E32" s="193"/>
    </row>
    <row r="33" spans="1:5" ht="21">
      <c r="A33" s="213" t="s">
        <v>631</v>
      </c>
      <c r="B33" s="192">
        <v>415002</v>
      </c>
      <c r="C33" s="170">
        <v>100</v>
      </c>
      <c r="D33" s="193"/>
      <c r="E33" s="193"/>
    </row>
    <row r="34" spans="1:5" ht="21">
      <c r="A34" s="213" t="s">
        <v>632</v>
      </c>
      <c r="B34" s="189">
        <v>415004</v>
      </c>
      <c r="C34" s="170">
        <v>100000</v>
      </c>
      <c r="D34" s="193"/>
      <c r="E34" s="193"/>
    </row>
    <row r="35" spans="1:5" ht="21">
      <c r="A35" s="213" t="s">
        <v>633</v>
      </c>
      <c r="B35" s="189">
        <v>415007</v>
      </c>
      <c r="C35" s="170">
        <v>500</v>
      </c>
      <c r="D35" s="193"/>
      <c r="E35" s="193"/>
    </row>
    <row r="36" spans="1:5" ht="21">
      <c r="A36" s="213" t="s">
        <v>634</v>
      </c>
      <c r="B36" s="189">
        <v>415999</v>
      </c>
      <c r="C36" s="170">
        <v>4500</v>
      </c>
      <c r="D36" s="193"/>
      <c r="E36" s="193">
        <f>760+1160</f>
        <v>1920</v>
      </c>
    </row>
    <row r="37" spans="1:5" ht="21">
      <c r="A37" s="214" t="s">
        <v>565</v>
      </c>
      <c r="B37" s="215"/>
      <c r="C37" s="216">
        <f>SUM(C33:C36)</f>
        <v>105100</v>
      </c>
      <c r="D37" s="216">
        <f>SUM(D33:D36)</f>
        <v>0</v>
      </c>
      <c r="E37" s="216">
        <f>SUM(E33:E36)</f>
        <v>1920</v>
      </c>
    </row>
    <row r="38" spans="1:5" ht="21">
      <c r="A38" s="212" t="s">
        <v>100</v>
      </c>
      <c r="B38" s="189">
        <v>416000</v>
      </c>
      <c r="C38" s="170"/>
      <c r="D38" s="193"/>
      <c r="E38" s="193"/>
    </row>
    <row r="39" spans="1:5" ht="21">
      <c r="A39" s="213" t="s">
        <v>101</v>
      </c>
      <c r="B39" s="189">
        <v>416001</v>
      </c>
      <c r="C39" s="170">
        <v>1000</v>
      </c>
      <c r="D39" s="193"/>
      <c r="E39" s="193">
        <v>2010</v>
      </c>
    </row>
    <row r="40" spans="1:5" ht="21">
      <c r="A40" s="217" t="s">
        <v>566</v>
      </c>
      <c r="B40" s="198"/>
      <c r="C40" s="216">
        <f>SUM(C39)</f>
        <v>1000</v>
      </c>
      <c r="D40" s="216">
        <f>SUM(D39)</f>
        <v>0</v>
      </c>
      <c r="E40" s="216">
        <f>SUM(E39)</f>
        <v>2010</v>
      </c>
    </row>
    <row r="41" spans="1:5" ht="21">
      <c r="A41" s="212" t="s">
        <v>87</v>
      </c>
      <c r="B41" s="192">
        <v>421000</v>
      </c>
      <c r="C41" s="170"/>
      <c r="D41" s="193"/>
      <c r="E41" s="193"/>
    </row>
    <row r="42" spans="1:5" ht="21">
      <c r="A42" s="213" t="s">
        <v>88</v>
      </c>
      <c r="B42" s="192">
        <v>421001</v>
      </c>
      <c r="C42" s="170">
        <v>500000</v>
      </c>
      <c r="D42" s="193">
        <v>175022.85</v>
      </c>
      <c r="E42" s="193">
        <f>265307.84+391225.81+1703.5+277275.14+273622.4+133745.26+175022.85</f>
        <v>1517902.8</v>
      </c>
    </row>
    <row r="43" spans="1:5" ht="21">
      <c r="A43" s="213" t="s">
        <v>89</v>
      </c>
      <c r="B43" s="192">
        <v>421002</v>
      </c>
      <c r="C43" s="170">
        <v>7200000</v>
      </c>
      <c r="D43" s="193">
        <v>845034.66</v>
      </c>
      <c r="E43" s="193">
        <f>667841.54+585783.83+620934.79+653923.5+600705.95+679372.32+732391.11+1293416.93+766271.31+845034.66+670373</f>
        <v>8116048.9399999995</v>
      </c>
    </row>
    <row r="44" spans="1:5" ht="21">
      <c r="A44" s="213" t="s">
        <v>635</v>
      </c>
      <c r="B44" s="192">
        <v>421004</v>
      </c>
      <c r="C44" s="170">
        <v>2400000</v>
      </c>
      <c r="D44" s="193">
        <v>244419.73</v>
      </c>
      <c r="E44" s="193">
        <f>258251.86+82917.85+170598.95+219673.02+278729.66+115753.05+392370.08+238583.63+171665.81+186899.48+244419.73</f>
        <v>2359863.12</v>
      </c>
    </row>
    <row r="45" spans="1:5" ht="21">
      <c r="A45" s="213" t="s">
        <v>90</v>
      </c>
      <c r="B45" s="192">
        <v>421005</v>
      </c>
      <c r="C45" s="170">
        <v>130000</v>
      </c>
      <c r="D45" s="193">
        <v>20696.11</v>
      </c>
      <c r="E45" s="193">
        <f>12805.41+11473.9+9162.38+12837.22+7381.07+7975.8+11038.55+7766.41+10765.69+11117.01+20696.11</f>
        <v>123019.55</v>
      </c>
    </row>
    <row r="46" spans="1:5" ht="21">
      <c r="A46" s="213" t="s">
        <v>91</v>
      </c>
      <c r="B46" s="192">
        <v>421006</v>
      </c>
      <c r="C46" s="170">
        <v>1100000</v>
      </c>
      <c r="D46" s="193">
        <v>105799.03</v>
      </c>
      <c r="E46" s="193">
        <f>87907.04+71409.15+82733.28+118275.63+77886.41+96798.7+210299.34+84546.36+97524.45+89153.86+105799.03</f>
        <v>1122333.2499999998</v>
      </c>
    </row>
    <row r="47" spans="1:5" ht="21">
      <c r="A47" s="205" t="s">
        <v>92</v>
      </c>
      <c r="B47" s="195">
        <v>421007</v>
      </c>
      <c r="C47" s="206">
        <v>1900000</v>
      </c>
      <c r="D47" s="207">
        <v>227316.44</v>
      </c>
      <c r="E47" s="207">
        <f>245181.86+176071.09+192676.41+245674.43+193442.72+227936.64+495384.59+227733.78+255906.26+217366.85+227316.44</f>
        <v>2704691.0700000003</v>
      </c>
    </row>
    <row r="48" spans="1:5" ht="21">
      <c r="A48" s="213" t="s">
        <v>636</v>
      </c>
      <c r="B48" s="192">
        <v>421012</v>
      </c>
      <c r="C48" s="170">
        <v>45000</v>
      </c>
      <c r="D48" s="193">
        <v>16431.07</v>
      </c>
      <c r="E48" s="193">
        <f>16880.53+36043.81+16431.07</f>
        <v>69355.41</v>
      </c>
    </row>
    <row r="49" spans="1:5" ht="21">
      <c r="A49" s="213" t="s">
        <v>637</v>
      </c>
      <c r="B49" s="192">
        <v>421013</v>
      </c>
      <c r="C49" s="170">
        <v>56000</v>
      </c>
      <c r="D49" s="193"/>
      <c r="E49" s="193">
        <f>8382.63+7814.58+9075.51+9777.75</f>
        <v>35050.47</v>
      </c>
    </row>
    <row r="50" spans="1:5" ht="21">
      <c r="A50" s="213" t="s">
        <v>638</v>
      </c>
      <c r="B50" s="192">
        <v>421015</v>
      </c>
      <c r="C50" s="170">
        <v>410000</v>
      </c>
      <c r="D50" s="193">
        <v>45561</v>
      </c>
      <c r="E50" s="193">
        <f>97289+30834+67256+53833+48617+47085+34579+117675+37963+33213+45561</f>
        <v>613905</v>
      </c>
    </row>
    <row r="51" spans="1:5" ht="21">
      <c r="A51" s="213" t="s">
        <v>102</v>
      </c>
      <c r="B51" s="192"/>
      <c r="C51" s="170"/>
      <c r="D51" s="193"/>
      <c r="E51" s="193"/>
    </row>
    <row r="52" spans="1:5" ht="21">
      <c r="A52" s="213" t="s">
        <v>639</v>
      </c>
      <c r="B52" s="192">
        <v>421999</v>
      </c>
      <c r="C52" s="170">
        <v>800</v>
      </c>
      <c r="D52" s="193"/>
      <c r="E52" s="193">
        <f>77.6+543.2+523.8+232.8+19.4</f>
        <v>1396.8</v>
      </c>
    </row>
    <row r="53" spans="1:5" ht="21">
      <c r="A53" s="214" t="s">
        <v>567</v>
      </c>
      <c r="B53" s="215"/>
      <c r="C53" s="216">
        <f>SUM(C42:C52)</f>
        <v>13741800</v>
      </c>
      <c r="D53" s="216">
        <f>SUM(D42:D52)</f>
        <v>1680280.8900000001</v>
      </c>
      <c r="E53" s="216">
        <f>SUM(E42:E52)</f>
        <v>16663566.410000002</v>
      </c>
    </row>
    <row r="54" spans="1:5" ht="21">
      <c r="A54" s="213" t="s">
        <v>93</v>
      </c>
      <c r="B54" s="192"/>
      <c r="C54" s="170"/>
      <c r="D54" s="193"/>
      <c r="E54" s="193"/>
    </row>
    <row r="55" spans="1:5" ht="21">
      <c r="A55" s="212" t="s">
        <v>103</v>
      </c>
      <c r="B55" s="192">
        <v>430000</v>
      </c>
      <c r="C55" s="170"/>
      <c r="D55" s="193"/>
      <c r="E55" s="193"/>
    </row>
    <row r="56" spans="1:5" ht="21">
      <c r="A56" s="213" t="s">
        <v>104</v>
      </c>
      <c r="B56" s="192">
        <v>430000</v>
      </c>
      <c r="C56" s="170">
        <v>15578080</v>
      </c>
      <c r="D56" s="193"/>
      <c r="E56" s="193">
        <f>4601589+4475199+2808727+150150+2748313</f>
        <v>14783978</v>
      </c>
    </row>
    <row r="57" spans="1:5" ht="21">
      <c r="A57" s="213" t="s">
        <v>105</v>
      </c>
      <c r="B57" s="192"/>
      <c r="C57" s="170"/>
      <c r="D57" s="193"/>
      <c r="E57" s="193"/>
    </row>
    <row r="58" spans="1:5" ht="21">
      <c r="A58" s="214" t="s">
        <v>568</v>
      </c>
      <c r="B58" s="215"/>
      <c r="C58" s="216">
        <f>SUM(C56:C57)</f>
        <v>15578080</v>
      </c>
      <c r="D58" s="216">
        <f>SUM(D56:D57)</f>
        <v>0</v>
      </c>
      <c r="E58" s="216">
        <f>SUM(E56:E57)</f>
        <v>14783978</v>
      </c>
    </row>
    <row r="59" spans="1:5" ht="21">
      <c r="A59" s="214" t="s">
        <v>106</v>
      </c>
      <c r="B59" s="215"/>
      <c r="C59" s="216">
        <f>C13+C28+C31+C37+C40+C53+C58</f>
        <v>29726340</v>
      </c>
      <c r="D59" s="216">
        <f>D13+D28+D31+D37+D40+D53+D58</f>
        <v>1718970.83</v>
      </c>
      <c r="E59" s="216">
        <f>E13+E28+E31+E37+E40+E53+E58</f>
        <v>31753715.12</v>
      </c>
    </row>
    <row r="60" spans="1:5" ht="21">
      <c r="A60" s="218" t="s">
        <v>65</v>
      </c>
      <c r="B60" s="219"/>
      <c r="C60" s="216">
        <f>C59</f>
        <v>29726340</v>
      </c>
      <c r="D60" s="216">
        <f>D59</f>
        <v>1718970.83</v>
      </c>
      <c r="E60" s="216">
        <f>E59</f>
        <v>31753715.12</v>
      </c>
    </row>
    <row r="61" ht="21">
      <c r="A61" s="220"/>
    </row>
    <row r="62" ht="21">
      <c r="D62" s="231" t="s">
        <v>643</v>
      </c>
    </row>
    <row r="63" spans="1:5" ht="23.25" customHeight="1">
      <c r="A63" s="201" t="s">
        <v>57</v>
      </c>
      <c r="B63" s="336" t="s">
        <v>108</v>
      </c>
      <c r="C63" s="336"/>
      <c r="D63" s="97"/>
      <c r="E63" s="201" t="s">
        <v>212</v>
      </c>
    </row>
    <row r="64" spans="1:5" ht="23.25" customHeight="1">
      <c r="A64" s="201" t="s">
        <v>201</v>
      </c>
      <c r="B64" s="336" t="s">
        <v>63</v>
      </c>
      <c r="C64" s="336"/>
      <c r="D64" s="97"/>
      <c r="E64" s="201" t="s">
        <v>202</v>
      </c>
    </row>
  </sheetData>
  <sheetProtection/>
  <mergeCells count="5">
    <mergeCell ref="B63:C63"/>
    <mergeCell ref="A2:E2"/>
    <mergeCell ref="A3:E3"/>
    <mergeCell ref="A4:E4"/>
    <mergeCell ref="B64:C6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7"/>
  <sheetViews>
    <sheetView zoomScalePageLayoutView="0" workbookViewId="0" topLeftCell="A166">
      <selection activeCell="A166" sqref="A1:IV16384"/>
    </sheetView>
  </sheetViews>
  <sheetFormatPr defaultColWidth="9.140625" defaultRowHeight="12.75"/>
  <cols>
    <col min="1" max="1" width="4.28125" style="19" customWidth="1"/>
    <col min="2" max="2" width="3.140625" style="19" customWidth="1"/>
    <col min="3" max="3" width="33.140625" style="19" customWidth="1"/>
    <col min="4" max="4" width="21.140625" style="19" customWidth="1"/>
    <col min="5" max="5" width="19.7109375" style="19" customWidth="1"/>
    <col min="6" max="6" width="14.57421875" style="19" customWidth="1"/>
    <col min="7" max="7" width="18.57421875" style="19" customWidth="1"/>
    <col min="8" max="8" width="19.140625" style="19" customWidth="1"/>
    <col min="9" max="9" width="52.140625" style="19" customWidth="1"/>
    <col min="10" max="10" width="33.57421875" style="19" customWidth="1"/>
    <col min="11" max="11" width="15.140625" style="19" customWidth="1"/>
    <col min="12" max="16384" width="9.140625" style="19" customWidth="1"/>
  </cols>
  <sheetData>
    <row r="1" spans="2:12" ht="21">
      <c r="B1" s="378" t="s">
        <v>6</v>
      </c>
      <c r="C1" s="378"/>
      <c r="D1" s="378"/>
      <c r="E1" s="378"/>
      <c r="F1" s="378"/>
      <c r="G1" s="378"/>
      <c r="H1" s="378"/>
      <c r="I1" s="378"/>
      <c r="J1" s="378"/>
      <c r="K1" s="378"/>
      <c r="L1" s="20"/>
    </row>
    <row r="2" spans="2:12" ht="21">
      <c r="B2" s="379" t="s">
        <v>133</v>
      </c>
      <c r="C2" s="379"/>
      <c r="D2" s="379"/>
      <c r="E2" s="379"/>
      <c r="F2" s="379"/>
      <c r="G2" s="379"/>
      <c r="H2" s="379"/>
      <c r="I2" s="379"/>
      <c r="J2" s="379"/>
      <c r="K2" s="379"/>
      <c r="L2" s="20"/>
    </row>
    <row r="3" spans="2:12" ht="21">
      <c r="B3" s="379" t="s">
        <v>263</v>
      </c>
      <c r="C3" s="379"/>
      <c r="D3" s="379"/>
      <c r="E3" s="379"/>
      <c r="F3" s="379"/>
      <c r="G3" s="379"/>
      <c r="H3" s="379"/>
      <c r="I3" s="379"/>
      <c r="J3" s="379"/>
      <c r="K3" s="379"/>
      <c r="L3" s="20"/>
    </row>
    <row r="4" spans="2:12" ht="21"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21">
      <c r="B5" s="380" t="s">
        <v>264</v>
      </c>
      <c r="C5" s="380"/>
      <c r="D5" s="380"/>
      <c r="E5" s="380"/>
      <c r="F5" s="380"/>
      <c r="G5" s="380"/>
      <c r="H5" s="380"/>
      <c r="I5" s="380"/>
      <c r="J5" s="380"/>
      <c r="K5" s="380"/>
      <c r="L5" s="23"/>
    </row>
    <row r="6" spans="2:12" ht="21">
      <c r="B6" s="24"/>
      <c r="C6" s="25" t="s">
        <v>53</v>
      </c>
      <c r="D6" s="26" t="s">
        <v>140</v>
      </c>
      <c r="E6" s="26" t="s">
        <v>265</v>
      </c>
      <c r="F6" s="26" t="s">
        <v>266</v>
      </c>
      <c r="G6" s="27" t="s">
        <v>267</v>
      </c>
      <c r="H6" s="28" t="s">
        <v>268</v>
      </c>
      <c r="I6" s="26" t="s">
        <v>67</v>
      </c>
      <c r="J6" s="381" t="s">
        <v>141</v>
      </c>
      <c r="K6" s="381"/>
      <c r="L6" s="23"/>
    </row>
    <row r="7" spans="2:12" ht="21">
      <c r="B7" s="29"/>
      <c r="C7" s="30"/>
      <c r="D7" s="31"/>
      <c r="E7" s="31"/>
      <c r="F7" s="31"/>
      <c r="G7" s="31"/>
      <c r="H7" s="31"/>
      <c r="I7" s="31"/>
      <c r="J7" s="32" t="s">
        <v>142</v>
      </c>
      <c r="K7" s="33" t="s">
        <v>54</v>
      </c>
      <c r="L7" s="23"/>
    </row>
    <row r="8" spans="2:12" ht="21">
      <c r="B8" s="24" t="s">
        <v>205</v>
      </c>
      <c r="C8" s="34" t="s">
        <v>206</v>
      </c>
      <c r="D8" s="35"/>
      <c r="E8" s="35"/>
      <c r="F8" s="35"/>
      <c r="G8" s="35"/>
      <c r="H8" s="35"/>
      <c r="I8" s="35"/>
      <c r="J8" s="36"/>
      <c r="K8" s="35"/>
      <c r="L8" s="23"/>
    </row>
    <row r="9" spans="2:12" ht="21">
      <c r="B9" s="37"/>
      <c r="C9" s="38" t="s">
        <v>269</v>
      </c>
      <c r="D9" s="39">
        <v>1070000</v>
      </c>
      <c r="E9" s="39">
        <v>1070000</v>
      </c>
      <c r="F9" s="40">
        <v>0</v>
      </c>
      <c r="G9" s="40">
        <v>1070000</v>
      </c>
      <c r="H9" s="39" t="s">
        <v>270</v>
      </c>
      <c r="I9" s="39"/>
      <c r="J9" s="41" t="s">
        <v>148</v>
      </c>
      <c r="K9" s="39">
        <v>7964463.48</v>
      </c>
      <c r="L9" s="23"/>
    </row>
    <row r="10" spans="2:12" ht="21">
      <c r="B10" s="37"/>
      <c r="C10" s="38" t="s">
        <v>271</v>
      </c>
      <c r="D10" s="39">
        <v>1190500</v>
      </c>
      <c r="E10" s="39">
        <v>1190500</v>
      </c>
      <c r="F10" s="40">
        <v>0</v>
      </c>
      <c r="G10" s="40">
        <v>1190500</v>
      </c>
      <c r="H10" s="39" t="s">
        <v>272</v>
      </c>
      <c r="I10" s="39"/>
      <c r="J10" s="41"/>
      <c r="K10" s="39"/>
      <c r="L10" s="23"/>
    </row>
    <row r="11" spans="2:12" ht="21">
      <c r="B11" s="37"/>
      <c r="C11" s="38" t="s">
        <v>273</v>
      </c>
      <c r="D11" s="39">
        <v>279500</v>
      </c>
      <c r="E11" s="39">
        <v>279500</v>
      </c>
      <c r="F11" s="40">
        <v>0</v>
      </c>
      <c r="G11" s="40">
        <v>279500</v>
      </c>
      <c r="H11" s="39" t="s">
        <v>274</v>
      </c>
      <c r="I11" s="39"/>
      <c r="J11" s="41"/>
      <c r="K11" s="39"/>
      <c r="L11" s="23"/>
    </row>
    <row r="12" spans="2:12" ht="21">
      <c r="B12" s="37"/>
      <c r="C12" s="38" t="s">
        <v>275</v>
      </c>
      <c r="D12" s="39">
        <v>1690000</v>
      </c>
      <c r="E12" s="39">
        <v>1690000</v>
      </c>
      <c r="F12" s="40">
        <v>0</v>
      </c>
      <c r="G12" s="40">
        <v>1690000</v>
      </c>
      <c r="H12" s="39" t="s">
        <v>276</v>
      </c>
      <c r="I12" s="39"/>
      <c r="J12" s="41"/>
      <c r="K12" s="39"/>
      <c r="L12" s="23"/>
    </row>
    <row r="13" spans="2:12" ht="21">
      <c r="B13" s="37"/>
      <c r="C13" s="38" t="s">
        <v>277</v>
      </c>
      <c r="D13" s="39">
        <v>99800</v>
      </c>
      <c r="E13" s="39">
        <v>99800</v>
      </c>
      <c r="F13" s="40">
        <v>0</v>
      </c>
      <c r="G13" s="40">
        <v>0</v>
      </c>
      <c r="H13" s="39" t="s">
        <v>278</v>
      </c>
      <c r="I13" s="39" t="s">
        <v>279</v>
      </c>
      <c r="J13" s="41"/>
      <c r="K13" s="39"/>
      <c r="L13" s="23"/>
    </row>
    <row r="14" spans="2:12" ht="21">
      <c r="B14" s="37"/>
      <c r="C14" s="38" t="s">
        <v>280</v>
      </c>
      <c r="D14" s="39">
        <v>723000</v>
      </c>
      <c r="E14" s="39">
        <v>723000</v>
      </c>
      <c r="F14" s="40">
        <v>0</v>
      </c>
      <c r="G14" s="40">
        <v>0</v>
      </c>
      <c r="H14" s="39" t="s">
        <v>281</v>
      </c>
      <c r="I14" s="39" t="s">
        <v>282</v>
      </c>
      <c r="J14" s="41"/>
      <c r="K14" s="39"/>
      <c r="L14" s="23"/>
    </row>
    <row r="15" spans="2:12" ht="21">
      <c r="B15" s="37"/>
      <c r="C15" s="38" t="s">
        <v>283</v>
      </c>
      <c r="D15" s="39">
        <v>46729</v>
      </c>
      <c r="E15" s="39">
        <v>46729</v>
      </c>
      <c r="F15" s="40">
        <v>0</v>
      </c>
      <c r="G15" s="40">
        <v>46729</v>
      </c>
      <c r="H15" s="39" t="s">
        <v>284</v>
      </c>
      <c r="I15" s="39"/>
      <c r="J15" s="41"/>
      <c r="K15" s="39"/>
      <c r="L15" s="23"/>
    </row>
    <row r="16" spans="2:12" ht="21">
      <c r="B16" s="37"/>
      <c r="C16" s="38" t="s">
        <v>285</v>
      </c>
      <c r="D16" s="39">
        <v>93458</v>
      </c>
      <c r="E16" s="39">
        <v>93458</v>
      </c>
      <c r="F16" s="40">
        <v>0</v>
      </c>
      <c r="G16" s="40">
        <v>0</v>
      </c>
      <c r="H16" s="39" t="s">
        <v>286</v>
      </c>
      <c r="I16" s="39" t="s">
        <v>279</v>
      </c>
      <c r="J16" s="41"/>
      <c r="K16" s="39"/>
      <c r="L16" s="23"/>
    </row>
    <row r="17" spans="2:12" ht="21">
      <c r="B17" s="37"/>
      <c r="C17" s="38" t="s">
        <v>287</v>
      </c>
      <c r="D17" s="39">
        <v>1770000</v>
      </c>
      <c r="E17" s="39">
        <v>1770000</v>
      </c>
      <c r="F17" s="40">
        <v>0</v>
      </c>
      <c r="G17" s="40">
        <v>1770000</v>
      </c>
      <c r="H17" s="39" t="s">
        <v>288</v>
      </c>
      <c r="I17" s="39"/>
      <c r="J17" s="41"/>
      <c r="K17" s="39"/>
      <c r="L17" s="23"/>
    </row>
    <row r="18" spans="2:12" ht="21">
      <c r="B18" s="37"/>
      <c r="C18" s="38"/>
      <c r="D18" s="39"/>
      <c r="E18" s="39">
        <v>449000</v>
      </c>
      <c r="F18" s="40">
        <v>-449000</v>
      </c>
      <c r="G18" s="40">
        <v>449000</v>
      </c>
      <c r="H18" s="39" t="s">
        <v>289</v>
      </c>
      <c r="I18" s="39" t="s">
        <v>290</v>
      </c>
      <c r="J18" s="41"/>
      <c r="K18" s="39"/>
      <c r="L18" s="23"/>
    </row>
    <row r="19" spans="2:12" ht="21">
      <c r="B19" s="37"/>
      <c r="C19" s="38" t="s">
        <v>291</v>
      </c>
      <c r="D19" s="39">
        <v>92000</v>
      </c>
      <c r="E19" s="39">
        <v>92000</v>
      </c>
      <c r="F19" s="39">
        <v>0</v>
      </c>
      <c r="G19" s="39">
        <v>0</v>
      </c>
      <c r="H19" s="39" t="s">
        <v>292</v>
      </c>
      <c r="I19" s="39" t="s">
        <v>293</v>
      </c>
      <c r="J19" s="41" t="s">
        <v>294</v>
      </c>
      <c r="K19" s="39">
        <v>19793217.96</v>
      </c>
      <c r="L19" s="23"/>
    </row>
    <row r="20" spans="2:12" ht="21">
      <c r="B20" s="37"/>
      <c r="C20" s="38" t="s">
        <v>295</v>
      </c>
      <c r="D20" s="39">
        <v>44299</v>
      </c>
      <c r="E20" s="39">
        <v>44299</v>
      </c>
      <c r="F20" s="39">
        <v>0</v>
      </c>
      <c r="G20" s="39">
        <v>0</v>
      </c>
      <c r="H20" s="39" t="s">
        <v>296</v>
      </c>
      <c r="I20" s="39" t="s">
        <v>293</v>
      </c>
      <c r="J20" s="41" t="s">
        <v>297</v>
      </c>
      <c r="K20" s="39"/>
      <c r="L20" s="23"/>
    </row>
    <row r="21" spans="2:12" ht="21">
      <c r="B21" s="37"/>
      <c r="C21" s="38" t="s">
        <v>298</v>
      </c>
      <c r="D21" s="39">
        <v>157943</v>
      </c>
      <c r="E21" s="39">
        <v>157943</v>
      </c>
      <c r="F21" s="39">
        <v>0</v>
      </c>
      <c r="G21" s="39">
        <v>0</v>
      </c>
      <c r="H21" s="39" t="s">
        <v>299</v>
      </c>
      <c r="I21" s="39" t="s">
        <v>293</v>
      </c>
      <c r="J21" s="41" t="s">
        <v>300</v>
      </c>
      <c r="K21" s="39">
        <v>125190</v>
      </c>
      <c r="L21" s="23"/>
    </row>
    <row r="22" spans="2:12" ht="21">
      <c r="B22" s="37"/>
      <c r="C22" s="38" t="s">
        <v>301</v>
      </c>
      <c r="D22" s="39">
        <v>40858</v>
      </c>
      <c r="E22" s="39">
        <v>40858</v>
      </c>
      <c r="F22" s="39">
        <v>0</v>
      </c>
      <c r="G22" s="39">
        <v>40858</v>
      </c>
      <c r="H22" s="39" t="s">
        <v>302</v>
      </c>
      <c r="I22" s="39"/>
      <c r="J22" s="41" t="s">
        <v>303</v>
      </c>
      <c r="K22" s="39">
        <v>5781893.5</v>
      </c>
      <c r="L22" s="23"/>
    </row>
    <row r="23" spans="2:12" ht="21">
      <c r="B23" s="37"/>
      <c r="C23" s="38" t="s">
        <v>304</v>
      </c>
      <c r="D23" s="39">
        <v>318000</v>
      </c>
      <c r="E23" s="39">
        <v>318000</v>
      </c>
      <c r="F23" s="39">
        <v>0</v>
      </c>
      <c r="G23" s="39">
        <v>318000</v>
      </c>
      <c r="H23" s="39" t="s">
        <v>305</v>
      </c>
      <c r="I23" s="39"/>
      <c r="J23" s="41" t="s">
        <v>306</v>
      </c>
      <c r="K23" s="39">
        <v>8572182</v>
      </c>
      <c r="L23" s="23"/>
    </row>
    <row r="24" spans="2:12" ht="21">
      <c r="B24" s="37"/>
      <c r="C24" s="38" t="s">
        <v>307</v>
      </c>
      <c r="D24" s="39">
        <v>36000</v>
      </c>
      <c r="E24" s="39">
        <v>36000</v>
      </c>
      <c r="F24" s="39">
        <v>0</v>
      </c>
      <c r="G24" s="39">
        <v>36000</v>
      </c>
      <c r="H24" s="39" t="s">
        <v>308</v>
      </c>
      <c r="I24" s="39"/>
      <c r="J24" s="41"/>
      <c r="K24" s="39"/>
      <c r="L24" s="23"/>
    </row>
    <row r="25" spans="2:12" ht="21">
      <c r="B25" s="37"/>
      <c r="C25" s="38" t="s">
        <v>309</v>
      </c>
      <c r="D25" s="39">
        <v>17000</v>
      </c>
      <c r="E25" s="39">
        <v>0</v>
      </c>
      <c r="F25" s="39">
        <v>17000</v>
      </c>
      <c r="G25" s="39">
        <v>0</v>
      </c>
      <c r="H25" s="39">
        <v>0</v>
      </c>
      <c r="I25" s="39" t="s">
        <v>310</v>
      </c>
      <c r="J25" s="41"/>
      <c r="K25" s="39"/>
      <c r="L25" s="23"/>
    </row>
    <row r="26" spans="2:12" ht="21">
      <c r="B26" s="37"/>
      <c r="C26" s="38" t="s">
        <v>311</v>
      </c>
      <c r="D26" s="39">
        <v>80000</v>
      </c>
      <c r="E26" s="39">
        <v>80000</v>
      </c>
      <c r="F26" s="39">
        <v>0</v>
      </c>
      <c r="G26" s="39">
        <v>80000</v>
      </c>
      <c r="H26" s="39" t="s">
        <v>312</v>
      </c>
      <c r="I26" s="39"/>
      <c r="J26" s="41"/>
      <c r="K26" s="39"/>
      <c r="L26" s="23"/>
    </row>
    <row r="27" spans="2:12" ht="21">
      <c r="B27" s="37"/>
      <c r="C27" s="38" t="s">
        <v>313</v>
      </c>
      <c r="D27" s="39">
        <v>5973000</v>
      </c>
      <c r="E27" s="39">
        <v>5973000</v>
      </c>
      <c r="F27" s="39"/>
      <c r="G27" s="39">
        <v>0</v>
      </c>
      <c r="H27" s="39" t="s">
        <v>314</v>
      </c>
      <c r="I27" s="39" t="s">
        <v>279</v>
      </c>
      <c r="J27" s="41"/>
      <c r="K27" s="39"/>
      <c r="L27" s="23"/>
    </row>
    <row r="28" spans="2:12" ht="21">
      <c r="B28" s="37"/>
      <c r="C28" s="38"/>
      <c r="D28" s="39"/>
      <c r="E28" s="39"/>
      <c r="F28" s="39"/>
      <c r="G28" s="39"/>
      <c r="H28" s="39" t="s">
        <v>315</v>
      </c>
      <c r="I28" s="39" t="s">
        <v>279</v>
      </c>
      <c r="J28" s="41"/>
      <c r="K28" s="39"/>
      <c r="L28" s="23"/>
    </row>
    <row r="29" spans="2:12" ht="21">
      <c r="B29" s="37"/>
      <c r="C29" s="38"/>
      <c r="D29" s="39"/>
      <c r="E29" s="39"/>
      <c r="F29" s="39"/>
      <c r="G29" s="39"/>
      <c r="H29" s="39" t="s">
        <v>316</v>
      </c>
      <c r="I29" s="39" t="s">
        <v>279</v>
      </c>
      <c r="J29" s="41"/>
      <c r="K29" s="39"/>
      <c r="L29" s="23"/>
    </row>
    <row r="30" spans="2:12" ht="21">
      <c r="B30" s="37"/>
      <c r="C30" s="38"/>
      <c r="D30" s="39"/>
      <c r="E30" s="39"/>
      <c r="F30" s="39"/>
      <c r="G30" s="39"/>
      <c r="H30" s="39" t="s">
        <v>317</v>
      </c>
      <c r="I30" s="39" t="s">
        <v>279</v>
      </c>
      <c r="J30" s="41"/>
      <c r="K30" s="39"/>
      <c r="L30" s="23"/>
    </row>
    <row r="31" spans="2:12" ht="21">
      <c r="B31" s="37"/>
      <c r="C31" s="38" t="s">
        <v>318</v>
      </c>
      <c r="D31" s="39">
        <v>361800</v>
      </c>
      <c r="E31" s="39">
        <v>361800</v>
      </c>
      <c r="F31" s="39"/>
      <c r="G31" s="39">
        <v>0</v>
      </c>
      <c r="H31" s="39" t="s">
        <v>319</v>
      </c>
      <c r="I31" s="39" t="s">
        <v>279</v>
      </c>
      <c r="J31" s="41"/>
      <c r="K31" s="39"/>
      <c r="L31" s="23"/>
    </row>
    <row r="32" spans="2:12" ht="21">
      <c r="B32" s="37"/>
      <c r="C32" s="38" t="s">
        <v>320</v>
      </c>
      <c r="D32" s="39">
        <v>292200</v>
      </c>
      <c r="E32" s="39">
        <v>292200</v>
      </c>
      <c r="F32" s="39"/>
      <c r="G32" s="39">
        <v>0</v>
      </c>
      <c r="H32" s="39"/>
      <c r="I32" s="39" t="s">
        <v>279</v>
      </c>
      <c r="J32" s="41"/>
      <c r="K32" s="39"/>
      <c r="L32" s="23"/>
    </row>
    <row r="33" spans="2:12" ht="21">
      <c r="B33" s="37"/>
      <c r="C33" s="38" t="s">
        <v>321</v>
      </c>
      <c r="D33" s="39">
        <v>6448900</v>
      </c>
      <c r="E33" s="39">
        <v>6448900</v>
      </c>
      <c r="F33" s="39"/>
      <c r="G33" s="39">
        <v>0</v>
      </c>
      <c r="H33" s="39"/>
      <c r="I33" s="39" t="s">
        <v>279</v>
      </c>
      <c r="J33" s="41"/>
      <c r="K33" s="39"/>
      <c r="L33" s="23"/>
    </row>
    <row r="34" spans="2:12" ht="21">
      <c r="B34" s="37"/>
      <c r="C34" s="38" t="s">
        <v>322</v>
      </c>
      <c r="D34" s="39">
        <v>364000</v>
      </c>
      <c r="E34" s="39">
        <v>364000</v>
      </c>
      <c r="F34" s="39"/>
      <c r="G34" s="39">
        <v>0</v>
      </c>
      <c r="H34" s="39"/>
      <c r="I34" s="39" t="s">
        <v>279</v>
      </c>
      <c r="J34" s="42"/>
      <c r="K34" s="39"/>
      <c r="L34" s="23"/>
    </row>
    <row r="35" spans="2:12" ht="21">
      <c r="B35" s="37"/>
      <c r="C35" s="38" t="s">
        <v>323</v>
      </c>
      <c r="D35" s="39">
        <v>28000</v>
      </c>
      <c r="E35" s="39">
        <v>28000</v>
      </c>
      <c r="F35" s="39"/>
      <c r="G35" s="39">
        <v>28000</v>
      </c>
      <c r="H35" s="39" t="s">
        <v>324</v>
      </c>
      <c r="I35" s="39" t="s">
        <v>325</v>
      </c>
      <c r="J35" s="41"/>
      <c r="K35" s="39"/>
      <c r="L35" s="23"/>
    </row>
    <row r="36" spans="2:12" ht="21">
      <c r="B36" s="37"/>
      <c r="C36" s="38"/>
      <c r="D36" s="39"/>
      <c r="E36" s="39"/>
      <c r="F36" s="39"/>
      <c r="G36" s="39"/>
      <c r="H36" s="39"/>
      <c r="I36" s="39" t="s">
        <v>326</v>
      </c>
      <c r="J36" s="41"/>
      <c r="K36" s="39"/>
      <c r="L36" s="23"/>
    </row>
    <row r="37" spans="2:12" ht="21">
      <c r="B37" s="37"/>
      <c r="C37" s="38" t="s">
        <v>327</v>
      </c>
      <c r="D37" s="39">
        <v>6000</v>
      </c>
      <c r="E37" s="39">
        <v>0</v>
      </c>
      <c r="F37" s="39">
        <v>6000</v>
      </c>
      <c r="G37" s="39">
        <v>0</v>
      </c>
      <c r="H37" s="39" t="s">
        <v>328</v>
      </c>
      <c r="I37" s="39" t="s">
        <v>279</v>
      </c>
      <c r="J37" s="41"/>
      <c r="K37" s="39"/>
      <c r="L37" s="23"/>
    </row>
    <row r="38" spans="2:12" ht="21">
      <c r="B38" s="37"/>
      <c r="C38" s="38" t="s">
        <v>329</v>
      </c>
      <c r="D38" s="39">
        <v>28500</v>
      </c>
      <c r="E38" s="39">
        <v>28500</v>
      </c>
      <c r="F38" s="39">
        <v>0</v>
      </c>
      <c r="G38" s="39">
        <v>0</v>
      </c>
      <c r="H38" s="39" t="s">
        <v>330</v>
      </c>
      <c r="I38" s="39" t="s">
        <v>279</v>
      </c>
      <c r="J38" s="41"/>
      <c r="K38" s="39"/>
      <c r="L38" s="23"/>
    </row>
    <row r="39" spans="2:12" ht="21">
      <c r="B39" s="37"/>
      <c r="C39" s="38" t="s">
        <v>331</v>
      </c>
      <c r="D39" s="39">
        <v>100000</v>
      </c>
      <c r="E39" s="39">
        <v>100000</v>
      </c>
      <c r="F39" s="39">
        <v>0</v>
      </c>
      <c r="G39" s="39">
        <v>100000</v>
      </c>
      <c r="H39" s="39" t="s">
        <v>332</v>
      </c>
      <c r="I39" s="39" t="s">
        <v>333</v>
      </c>
      <c r="J39" s="41"/>
      <c r="K39" s="39"/>
      <c r="L39" s="23"/>
    </row>
    <row r="40" spans="2:12" ht="21">
      <c r="B40" s="37"/>
      <c r="C40" s="38" t="s">
        <v>334</v>
      </c>
      <c r="D40" s="39">
        <v>12000</v>
      </c>
      <c r="E40" s="39">
        <v>12000</v>
      </c>
      <c r="F40" s="39">
        <v>0</v>
      </c>
      <c r="G40" s="39">
        <v>0</v>
      </c>
      <c r="H40" s="39" t="s">
        <v>335</v>
      </c>
      <c r="I40" s="39" t="s">
        <v>279</v>
      </c>
      <c r="J40" s="42"/>
      <c r="K40" s="39"/>
      <c r="L40" s="23"/>
    </row>
    <row r="41" spans="2:12" ht="21">
      <c r="B41" s="37"/>
      <c r="C41" s="38" t="s">
        <v>336</v>
      </c>
      <c r="D41" s="39">
        <v>530000</v>
      </c>
      <c r="E41" s="39">
        <v>530000</v>
      </c>
      <c r="F41" s="39">
        <v>0</v>
      </c>
      <c r="G41" s="39">
        <v>0</v>
      </c>
      <c r="H41" s="39" t="s">
        <v>337</v>
      </c>
      <c r="I41" s="39" t="s">
        <v>279</v>
      </c>
      <c r="J41" s="41"/>
      <c r="K41" s="39"/>
      <c r="L41" s="23"/>
    </row>
    <row r="42" spans="2:12" ht="21">
      <c r="B42" s="37"/>
      <c r="C42" s="38" t="s">
        <v>338</v>
      </c>
      <c r="D42" s="39">
        <v>995000</v>
      </c>
      <c r="E42" s="39">
        <v>995000</v>
      </c>
      <c r="F42" s="39">
        <v>0</v>
      </c>
      <c r="G42" s="39">
        <v>0</v>
      </c>
      <c r="H42" s="39" t="s">
        <v>339</v>
      </c>
      <c r="I42" s="39" t="s">
        <v>279</v>
      </c>
      <c r="J42" s="41"/>
      <c r="K42" s="39"/>
      <c r="L42" s="23"/>
    </row>
    <row r="43" spans="2:12" ht="21">
      <c r="B43" s="37"/>
      <c r="C43" s="38" t="s">
        <v>340</v>
      </c>
      <c r="D43" s="39">
        <v>95000</v>
      </c>
      <c r="E43" s="39">
        <v>95000</v>
      </c>
      <c r="F43" s="39">
        <v>0</v>
      </c>
      <c r="G43" s="39">
        <v>0</v>
      </c>
      <c r="H43" s="39" t="s">
        <v>341</v>
      </c>
      <c r="I43" s="39" t="s">
        <v>279</v>
      </c>
      <c r="J43" s="41"/>
      <c r="K43" s="39"/>
      <c r="L43" s="23"/>
    </row>
    <row r="44" spans="2:12" ht="21">
      <c r="B44" s="29"/>
      <c r="C44" s="43"/>
      <c r="D44" s="44"/>
      <c r="E44" s="44"/>
      <c r="F44" s="44"/>
      <c r="G44" s="44">
        <v>0</v>
      </c>
      <c r="H44" s="44" t="s">
        <v>342</v>
      </c>
      <c r="I44" s="44"/>
      <c r="J44" s="45"/>
      <c r="K44" s="44"/>
      <c r="L44" s="23"/>
    </row>
    <row r="45" spans="2:12" ht="21">
      <c r="B45" s="37"/>
      <c r="C45" s="38" t="s">
        <v>343</v>
      </c>
      <c r="D45" s="39">
        <v>56400</v>
      </c>
      <c r="E45" s="39">
        <v>56400</v>
      </c>
      <c r="F45" s="39">
        <v>0</v>
      </c>
      <c r="G45" s="39">
        <v>0</v>
      </c>
      <c r="H45" s="39" t="s">
        <v>344</v>
      </c>
      <c r="I45" s="39" t="s">
        <v>279</v>
      </c>
      <c r="J45" s="41"/>
      <c r="K45" s="39"/>
      <c r="L45" s="23"/>
    </row>
    <row r="46" spans="2:12" ht="21">
      <c r="B46" s="37"/>
      <c r="C46" s="38" t="s">
        <v>345</v>
      </c>
      <c r="D46" s="39">
        <v>1677760</v>
      </c>
      <c r="E46" s="39">
        <v>1677760</v>
      </c>
      <c r="F46" s="39">
        <v>0</v>
      </c>
      <c r="G46" s="39">
        <v>0</v>
      </c>
      <c r="H46" s="39" t="s">
        <v>346</v>
      </c>
      <c r="I46" s="39" t="s">
        <v>279</v>
      </c>
      <c r="J46" s="42"/>
      <c r="K46" s="39"/>
      <c r="L46" s="23"/>
    </row>
    <row r="47" spans="2:12" ht="21">
      <c r="B47" s="37"/>
      <c r="C47" s="38" t="s">
        <v>347</v>
      </c>
      <c r="D47" s="39">
        <v>49182</v>
      </c>
      <c r="E47" s="39">
        <v>49182</v>
      </c>
      <c r="F47" s="39">
        <v>0</v>
      </c>
      <c r="G47" s="39">
        <v>0</v>
      </c>
      <c r="H47" s="39" t="s">
        <v>348</v>
      </c>
      <c r="I47" s="39" t="s">
        <v>279</v>
      </c>
      <c r="J47" s="41"/>
      <c r="K47" s="39"/>
      <c r="L47" s="23"/>
    </row>
    <row r="48" spans="2:12" ht="21">
      <c r="B48" s="37"/>
      <c r="C48" s="38" t="s">
        <v>349</v>
      </c>
      <c r="D48" s="39">
        <v>8978300</v>
      </c>
      <c r="E48" s="39">
        <v>8978300</v>
      </c>
      <c r="F48" s="39">
        <v>0</v>
      </c>
      <c r="G48" s="39">
        <v>0</v>
      </c>
      <c r="H48" s="39" t="s">
        <v>350</v>
      </c>
      <c r="I48" s="39" t="s">
        <v>279</v>
      </c>
      <c r="J48" s="41"/>
      <c r="K48" s="39"/>
      <c r="L48" s="23"/>
    </row>
    <row r="49" spans="2:14" ht="23.25">
      <c r="B49" s="37"/>
      <c r="C49" s="38" t="s">
        <v>351</v>
      </c>
      <c r="D49" s="39">
        <v>4000</v>
      </c>
      <c r="E49" s="39">
        <v>4000</v>
      </c>
      <c r="F49" s="39">
        <v>0</v>
      </c>
      <c r="G49" s="39">
        <v>0</v>
      </c>
      <c r="H49" s="39" t="s">
        <v>352</v>
      </c>
      <c r="I49" s="39" t="s">
        <v>279</v>
      </c>
      <c r="J49" s="41"/>
      <c r="K49" s="39"/>
      <c r="L49" s="23"/>
      <c r="M49" s="46"/>
      <c r="N49" s="46"/>
    </row>
    <row r="50" spans="2:14" ht="23.25">
      <c r="B50" s="37"/>
      <c r="C50" s="38" t="s">
        <v>353</v>
      </c>
      <c r="D50" s="39">
        <v>99000</v>
      </c>
      <c r="E50" s="39">
        <v>99000</v>
      </c>
      <c r="F50" s="39">
        <v>0</v>
      </c>
      <c r="G50" s="39">
        <v>0</v>
      </c>
      <c r="H50" s="39"/>
      <c r="I50" s="39" t="s">
        <v>279</v>
      </c>
      <c r="J50" s="42"/>
      <c r="K50" s="39"/>
      <c r="L50" s="23"/>
      <c r="M50" s="46"/>
      <c r="N50" s="46"/>
    </row>
    <row r="51" spans="2:14" ht="23.25">
      <c r="B51" s="37"/>
      <c r="C51" s="38"/>
      <c r="D51" s="39"/>
      <c r="E51" s="39"/>
      <c r="F51" s="39"/>
      <c r="G51" s="39"/>
      <c r="H51" s="39"/>
      <c r="I51" s="39"/>
      <c r="J51" s="42"/>
      <c r="K51" s="39"/>
      <c r="L51" s="47"/>
      <c r="M51" s="46"/>
      <c r="N51" s="46"/>
    </row>
    <row r="52" spans="2:14" ht="23.25">
      <c r="B52" s="37"/>
      <c r="C52" s="48" t="s">
        <v>354</v>
      </c>
      <c r="D52" s="49"/>
      <c r="E52" s="49"/>
      <c r="F52" s="49"/>
      <c r="G52" s="49"/>
      <c r="H52" s="49"/>
      <c r="I52" s="49"/>
      <c r="J52" s="50"/>
      <c r="K52" s="49"/>
      <c r="L52" s="51"/>
      <c r="M52" s="46"/>
      <c r="N52" s="46"/>
    </row>
    <row r="53" spans="2:14" ht="23.25">
      <c r="B53" s="37">
        <v>1</v>
      </c>
      <c r="C53" s="38" t="s">
        <v>355</v>
      </c>
      <c r="D53" s="39">
        <v>241750</v>
      </c>
      <c r="E53" s="39">
        <v>235000</v>
      </c>
      <c r="F53" s="39">
        <v>6750</v>
      </c>
      <c r="G53" s="39">
        <v>235000</v>
      </c>
      <c r="H53" s="39"/>
      <c r="I53" s="39" t="s">
        <v>356</v>
      </c>
      <c r="J53" s="41"/>
      <c r="K53" s="39"/>
      <c r="L53" s="51"/>
      <c r="M53" s="46"/>
      <c r="N53" s="46"/>
    </row>
    <row r="54" spans="2:14" ht="23.25">
      <c r="B54" s="37">
        <v>2</v>
      </c>
      <c r="C54" s="38" t="s">
        <v>357</v>
      </c>
      <c r="D54" s="39">
        <v>11000</v>
      </c>
      <c r="E54" s="39">
        <v>11000</v>
      </c>
      <c r="F54" s="39"/>
      <c r="G54" s="39">
        <v>11000</v>
      </c>
      <c r="H54" s="39" t="s">
        <v>358</v>
      </c>
      <c r="I54" s="39"/>
      <c r="J54" s="41"/>
      <c r="K54" s="39"/>
      <c r="L54" s="51"/>
      <c r="M54" s="46"/>
      <c r="N54" s="46"/>
    </row>
    <row r="55" spans="2:14" ht="23.25">
      <c r="B55" s="37">
        <v>3</v>
      </c>
      <c r="C55" s="38" t="s">
        <v>359</v>
      </c>
      <c r="D55" s="39">
        <v>6000</v>
      </c>
      <c r="E55" s="39">
        <v>6000</v>
      </c>
      <c r="F55" s="39">
        <v>0</v>
      </c>
      <c r="G55" s="39">
        <v>6000</v>
      </c>
      <c r="H55" s="39" t="s">
        <v>360</v>
      </c>
      <c r="I55" s="39"/>
      <c r="J55" s="41"/>
      <c r="K55" s="39"/>
      <c r="L55" s="51"/>
      <c r="M55" s="46"/>
      <c r="N55" s="46"/>
    </row>
    <row r="56" spans="2:14" ht="23.25">
      <c r="B56" s="37">
        <v>4</v>
      </c>
      <c r="C56" s="38" t="s">
        <v>361</v>
      </c>
      <c r="D56" s="39">
        <v>1400</v>
      </c>
      <c r="E56" s="39"/>
      <c r="F56" s="39"/>
      <c r="G56" s="39">
        <v>1400</v>
      </c>
      <c r="H56" s="39"/>
      <c r="I56" s="39" t="s">
        <v>362</v>
      </c>
      <c r="J56" s="41"/>
      <c r="K56" s="39"/>
      <c r="L56" s="51"/>
      <c r="M56" s="46"/>
      <c r="N56" s="46"/>
    </row>
    <row r="57" spans="2:14" ht="23.25">
      <c r="B57" s="37">
        <v>5</v>
      </c>
      <c r="C57" s="38" t="s">
        <v>363</v>
      </c>
      <c r="D57" s="39">
        <v>19300</v>
      </c>
      <c r="E57" s="39"/>
      <c r="F57" s="39"/>
      <c r="G57" s="39">
        <v>19300</v>
      </c>
      <c r="H57" s="39"/>
      <c r="I57" s="39" t="s">
        <v>362</v>
      </c>
      <c r="J57" s="41"/>
      <c r="K57" s="39"/>
      <c r="L57" s="51"/>
      <c r="M57" s="46"/>
      <c r="N57" s="46"/>
    </row>
    <row r="58" spans="2:14" ht="23.25">
      <c r="B58" s="37">
        <v>6</v>
      </c>
      <c r="C58" s="38" t="s">
        <v>364</v>
      </c>
      <c r="D58" s="39">
        <v>17050</v>
      </c>
      <c r="E58" s="39"/>
      <c r="F58" s="39"/>
      <c r="G58" s="39">
        <v>17050</v>
      </c>
      <c r="H58" s="39"/>
      <c r="I58" s="39" t="s">
        <v>362</v>
      </c>
      <c r="J58" s="41"/>
      <c r="K58" s="39"/>
      <c r="L58" s="51"/>
      <c r="M58" s="46"/>
      <c r="N58" s="46"/>
    </row>
    <row r="59" spans="2:14" ht="23.25">
      <c r="B59" s="37">
        <v>7</v>
      </c>
      <c r="C59" s="38" t="s">
        <v>365</v>
      </c>
      <c r="D59" s="39">
        <v>60300</v>
      </c>
      <c r="E59" s="39"/>
      <c r="F59" s="39"/>
      <c r="G59" s="39">
        <v>60300</v>
      </c>
      <c r="H59" s="39"/>
      <c r="I59" s="39" t="s">
        <v>362</v>
      </c>
      <c r="J59" s="41"/>
      <c r="K59" s="39"/>
      <c r="L59" s="51"/>
      <c r="M59" s="46"/>
      <c r="N59" s="46"/>
    </row>
    <row r="60" spans="2:14" ht="23.25">
      <c r="B60" s="37">
        <v>8</v>
      </c>
      <c r="C60" s="38" t="s">
        <v>366</v>
      </c>
      <c r="D60" s="39">
        <v>20000</v>
      </c>
      <c r="E60" s="39"/>
      <c r="F60" s="39"/>
      <c r="G60" s="39">
        <v>20000</v>
      </c>
      <c r="H60" s="39"/>
      <c r="I60" s="39" t="s">
        <v>362</v>
      </c>
      <c r="J60" s="41"/>
      <c r="K60" s="39"/>
      <c r="L60" s="51"/>
      <c r="M60" s="46"/>
      <c r="N60" s="46"/>
    </row>
    <row r="61" spans="2:14" ht="23.25">
      <c r="B61" s="37">
        <v>9</v>
      </c>
      <c r="C61" s="38" t="s">
        <v>367</v>
      </c>
      <c r="D61" s="39">
        <v>60970</v>
      </c>
      <c r="E61" s="39"/>
      <c r="F61" s="39"/>
      <c r="G61" s="39">
        <v>60970</v>
      </c>
      <c r="H61" s="39"/>
      <c r="I61" s="39" t="s">
        <v>362</v>
      </c>
      <c r="J61" s="41"/>
      <c r="K61" s="39"/>
      <c r="L61" s="51"/>
      <c r="M61" s="46"/>
      <c r="N61" s="46"/>
    </row>
    <row r="62" spans="2:14" ht="21">
      <c r="B62" s="37">
        <v>10</v>
      </c>
      <c r="C62" s="38" t="s">
        <v>368</v>
      </c>
      <c r="D62" s="39">
        <v>40000</v>
      </c>
      <c r="E62" s="39"/>
      <c r="F62" s="39"/>
      <c r="G62" s="39">
        <v>40000</v>
      </c>
      <c r="H62" s="39"/>
      <c r="I62" s="39" t="s">
        <v>362</v>
      </c>
      <c r="J62" s="41"/>
      <c r="K62" s="39"/>
      <c r="L62" s="51"/>
      <c r="M62" s="52"/>
      <c r="N62" s="52"/>
    </row>
    <row r="63" spans="2:14" ht="21">
      <c r="B63" s="37">
        <v>11</v>
      </c>
      <c r="C63" s="38" t="s">
        <v>369</v>
      </c>
      <c r="D63" s="39">
        <v>13200</v>
      </c>
      <c r="E63" s="39"/>
      <c r="F63" s="39"/>
      <c r="G63" s="39">
        <v>13200</v>
      </c>
      <c r="H63" s="39"/>
      <c r="I63" s="39" t="s">
        <v>362</v>
      </c>
      <c r="J63" s="41"/>
      <c r="K63" s="39"/>
      <c r="L63" s="51"/>
      <c r="M63" s="52"/>
      <c r="N63" s="52"/>
    </row>
    <row r="64" spans="2:14" ht="21">
      <c r="B64" s="37">
        <v>12</v>
      </c>
      <c r="C64" s="38" t="s">
        <v>370</v>
      </c>
      <c r="D64" s="39">
        <v>5000</v>
      </c>
      <c r="E64" s="39"/>
      <c r="F64" s="39"/>
      <c r="G64" s="39">
        <v>5000</v>
      </c>
      <c r="H64" s="39"/>
      <c r="I64" s="39" t="s">
        <v>362</v>
      </c>
      <c r="J64" s="41"/>
      <c r="K64" s="39"/>
      <c r="L64" s="51"/>
      <c r="M64" s="52"/>
      <c r="N64" s="52"/>
    </row>
    <row r="65" spans="2:14" ht="21">
      <c r="B65" s="37">
        <v>13</v>
      </c>
      <c r="C65" s="38" t="s">
        <v>371</v>
      </c>
      <c r="D65" s="39">
        <v>3500</v>
      </c>
      <c r="E65" s="39"/>
      <c r="F65" s="39"/>
      <c r="G65" s="39">
        <v>3500</v>
      </c>
      <c r="H65" s="39"/>
      <c r="I65" s="39" t="s">
        <v>362</v>
      </c>
      <c r="J65" s="41"/>
      <c r="K65" s="39"/>
      <c r="L65" s="51"/>
      <c r="M65" s="52"/>
      <c r="N65" s="52"/>
    </row>
    <row r="66" spans="2:14" ht="21">
      <c r="B66" s="37">
        <v>14</v>
      </c>
      <c r="C66" s="38" t="s">
        <v>372</v>
      </c>
      <c r="D66" s="39">
        <v>7500</v>
      </c>
      <c r="E66" s="39"/>
      <c r="F66" s="39"/>
      <c r="G66" s="39">
        <v>7500</v>
      </c>
      <c r="H66" s="39"/>
      <c r="I66" s="39" t="s">
        <v>362</v>
      </c>
      <c r="J66" s="41"/>
      <c r="K66" s="39"/>
      <c r="L66" s="51"/>
      <c r="M66" s="52"/>
      <c r="N66" s="52"/>
    </row>
    <row r="67" spans="2:14" ht="21">
      <c r="B67" s="37">
        <v>15</v>
      </c>
      <c r="C67" s="38" t="s">
        <v>373</v>
      </c>
      <c r="D67" s="39">
        <v>13500</v>
      </c>
      <c r="E67" s="39"/>
      <c r="F67" s="39"/>
      <c r="G67" s="39">
        <v>13500</v>
      </c>
      <c r="H67" s="39"/>
      <c r="I67" s="39" t="s">
        <v>362</v>
      </c>
      <c r="J67" s="41"/>
      <c r="K67" s="39"/>
      <c r="L67" s="51"/>
      <c r="M67" s="52"/>
      <c r="N67" s="52"/>
    </row>
    <row r="68" spans="2:14" ht="21">
      <c r="B68" s="37">
        <v>16</v>
      </c>
      <c r="C68" s="38" t="s">
        <v>374</v>
      </c>
      <c r="D68" s="39">
        <v>6000</v>
      </c>
      <c r="E68" s="39"/>
      <c r="F68" s="39"/>
      <c r="G68" s="39">
        <v>6000</v>
      </c>
      <c r="H68" s="39"/>
      <c r="I68" s="39" t="s">
        <v>362</v>
      </c>
      <c r="J68" s="41"/>
      <c r="K68" s="39"/>
      <c r="L68" s="51"/>
      <c r="M68" s="52"/>
      <c r="N68" s="52"/>
    </row>
    <row r="69" spans="2:14" ht="21">
      <c r="B69" s="37">
        <v>17</v>
      </c>
      <c r="C69" s="38" t="s">
        <v>375</v>
      </c>
      <c r="D69" s="39">
        <v>18200</v>
      </c>
      <c r="E69" s="39"/>
      <c r="F69" s="39"/>
      <c r="G69" s="39">
        <v>18200</v>
      </c>
      <c r="H69" s="39"/>
      <c r="I69" s="39" t="s">
        <v>362</v>
      </c>
      <c r="J69" s="41"/>
      <c r="K69" s="39"/>
      <c r="L69" s="51"/>
      <c r="M69" s="52"/>
      <c r="N69" s="52"/>
    </row>
    <row r="70" spans="2:14" ht="21">
      <c r="B70" s="37">
        <v>18</v>
      </c>
      <c r="C70" s="38" t="s">
        <v>376</v>
      </c>
      <c r="D70" s="39">
        <v>39700</v>
      </c>
      <c r="E70" s="39"/>
      <c r="F70" s="39"/>
      <c r="G70" s="39">
        <v>39700</v>
      </c>
      <c r="H70" s="39"/>
      <c r="I70" s="39" t="s">
        <v>362</v>
      </c>
      <c r="J70" s="41"/>
      <c r="K70" s="39"/>
      <c r="L70" s="51"/>
      <c r="M70" s="52"/>
      <c r="N70" s="52"/>
    </row>
    <row r="71" spans="2:14" ht="23.25">
      <c r="B71" s="37">
        <v>19</v>
      </c>
      <c r="C71" s="38" t="s">
        <v>377</v>
      </c>
      <c r="D71" s="39">
        <v>28000</v>
      </c>
      <c r="E71" s="39"/>
      <c r="F71" s="39"/>
      <c r="G71" s="39">
        <v>28000</v>
      </c>
      <c r="H71" s="39"/>
      <c r="I71" s="39" t="s">
        <v>362</v>
      </c>
      <c r="J71" s="41"/>
      <c r="K71" s="39"/>
      <c r="L71" s="51"/>
      <c r="M71" s="46"/>
      <c r="N71" s="46"/>
    </row>
    <row r="72" spans="2:14" ht="23.25">
      <c r="B72" s="37">
        <v>20</v>
      </c>
      <c r="C72" s="38" t="s">
        <v>378</v>
      </c>
      <c r="D72" s="39">
        <v>106810</v>
      </c>
      <c r="E72" s="39"/>
      <c r="F72" s="39"/>
      <c r="G72" s="39">
        <v>106810</v>
      </c>
      <c r="H72" s="39"/>
      <c r="I72" s="39" t="s">
        <v>362</v>
      </c>
      <c r="J72" s="41"/>
      <c r="K72" s="39"/>
      <c r="L72" s="51"/>
      <c r="M72" s="46"/>
      <c r="N72" s="46"/>
    </row>
    <row r="73" spans="2:14" ht="21">
      <c r="B73" s="37">
        <v>21</v>
      </c>
      <c r="C73" s="38" t="s">
        <v>379</v>
      </c>
      <c r="D73" s="39">
        <v>5850</v>
      </c>
      <c r="E73" s="39"/>
      <c r="F73" s="39"/>
      <c r="G73" s="39">
        <v>5850</v>
      </c>
      <c r="H73" s="39"/>
      <c r="I73" s="39" t="s">
        <v>362</v>
      </c>
      <c r="J73" s="41"/>
      <c r="K73" s="39"/>
      <c r="L73" s="51"/>
      <c r="M73" s="52"/>
      <c r="N73" s="52"/>
    </row>
    <row r="74" spans="2:14" ht="23.25">
      <c r="B74" s="37">
        <v>22</v>
      </c>
      <c r="C74" s="38" t="s">
        <v>380</v>
      </c>
      <c r="D74" s="39">
        <v>99000</v>
      </c>
      <c r="E74" s="39"/>
      <c r="F74" s="39"/>
      <c r="G74" s="39">
        <v>99000</v>
      </c>
      <c r="H74" s="39"/>
      <c r="I74" s="39" t="s">
        <v>362</v>
      </c>
      <c r="J74" s="41"/>
      <c r="K74" s="39"/>
      <c r="L74" s="51"/>
      <c r="M74" s="46"/>
      <c r="N74" s="46"/>
    </row>
    <row r="75" spans="2:14" ht="23.25">
      <c r="B75" s="37">
        <v>23</v>
      </c>
      <c r="C75" s="38" t="s">
        <v>381</v>
      </c>
      <c r="D75" s="39">
        <v>7811</v>
      </c>
      <c r="E75" s="39">
        <v>7811</v>
      </c>
      <c r="F75" s="39">
        <v>0</v>
      </c>
      <c r="G75" s="39">
        <v>7811</v>
      </c>
      <c r="H75" s="39" t="s">
        <v>382</v>
      </c>
      <c r="I75" s="39"/>
      <c r="J75" s="41"/>
      <c r="K75" s="39"/>
      <c r="L75" s="51"/>
      <c r="M75" s="46"/>
      <c r="N75" s="46"/>
    </row>
    <row r="76" spans="2:14" ht="21">
      <c r="B76" s="37">
        <v>24</v>
      </c>
      <c r="C76" s="38" t="s">
        <v>383</v>
      </c>
      <c r="D76" s="39">
        <v>6352</v>
      </c>
      <c r="E76" s="39">
        <v>6352</v>
      </c>
      <c r="F76" s="382">
        <v>-1990</v>
      </c>
      <c r="G76" s="39">
        <v>8342</v>
      </c>
      <c r="H76" s="39" t="s">
        <v>384</v>
      </c>
      <c r="I76" s="382" t="s">
        <v>385</v>
      </c>
      <c r="J76" s="41"/>
      <c r="K76" s="39"/>
      <c r="L76" s="51"/>
      <c r="M76" s="52"/>
      <c r="N76" s="52"/>
    </row>
    <row r="77" spans="2:14" ht="21">
      <c r="B77" s="37"/>
      <c r="C77" s="38"/>
      <c r="D77" s="39"/>
      <c r="E77" s="39">
        <v>1990</v>
      </c>
      <c r="F77" s="382"/>
      <c r="G77" s="53"/>
      <c r="H77" s="39" t="s">
        <v>386</v>
      </c>
      <c r="I77" s="382"/>
      <c r="J77" s="41"/>
      <c r="K77" s="39"/>
      <c r="L77" s="51"/>
      <c r="M77" s="52"/>
      <c r="N77" s="52"/>
    </row>
    <row r="78" spans="2:14" ht="23.25">
      <c r="B78" s="37">
        <v>25</v>
      </c>
      <c r="C78" s="38" t="s">
        <v>387</v>
      </c>
      <c r="D78" s="39">
        <v>35000</v>
      </c>
      <c r="E78" s="39">
        <v>35000</v>
      </c>
      <c r="F78" s="39">
        <v>0</v>
      </c>
      <c r="G78" s="39">
        <v>35000</v>
      </c>
      <c r="H78" s="39" t="s">
        <v>388</v>
      </c>
      <c r="I78" s="39"/>
      <c r="J78" s="41"/>
      <c r="K78" s="39"/>
      <c r="L78" s="51"/>
      <c r="M78" s="46"/>
      <c r="N78" s="46"/>
    </row>
    <row r="79" spans="2:14" ht="23.25">
      <c r="B79" s="37">
        <v>26</v>
      </c>
      <c r="C79" s="38" t="s">
        <v>389</v>
      </c>
      <c r="D79" s="39">
        <v>99000</v>
      </c>
      <c r="E79" s="39">
        <v>99000</v>
      </c>
      <c r="F79" s="39">
        <v>0</v>
      </c>
      <c r="G79" s="39">
        <v>99000</v>
      </c>
      <c r="H79" s="39" t="s">
        <v>390</v>
      </c>
      <c r="I79" s="39"/>
      <c r="J79" s="41"/>
      <c r="K79" s="39"/>
      <c r="L79" s="51"/>
      <c r="M79" s="46"/>
      <c r="N79" s="46"/>
    </row>
    <row r="80" spans="2:12" ht="21">
      <c r="B80" s="37">
        <v>27</v>
      </c>
      <c r="C80" s="38" t="s">
        <v>391</v>
      </c>
      <c r="D80" s="39">
        <v>11500</v>
      </c>
      <c r="E80" s="39">
        <v>11500</v>
      </c>
      <c r="F80" s="39">
        <v>0</v>
      </c>
      <c r="G80" s="39">
        <v>11500</v>
      </c>
      <c r="H80" s="39" t="s">
        <v>392</v>
      </c>
      <c r="I80" s="39"/>
      <c r="J80" s="41"/>
      <c r="K80" s="39"/>
      <c r="L80" s="54"/>
    </row>
    <row r="81" spans="2:12" ht="21">
      <c r="B81" s="37">
        <v>28</v>
      </c>
      <c r="C81" s="38" t="s">
        <v>393</v>
      </c>
      <c r="D81" s="39">
        <v>9500</v>
      </c>
      <c r="E81" s="39">
        <v>9500</v>
      </c>
      <c r="F81" s="39">
        <v>0</v>
      </c>
      <c r="G81" s="39">
        <v>9500</v>
      </c>
      <c r="H81" s="39" t="s">
        <v>394</v>
      </c>
      <c r="I81" s="39"/>
      <c r="J81" s="41"/>
      <c r="K81" s="39"/>
      <c r="L81" s="51"/>
    </row>
    <row r="82" spans="2:12" ht="21">
      <c r="B82" s="37">
        <v>29</v>
      </c>
      <c r="C82" s="38" t="s">
        <v>395</v>
      </c>
      <c r="D82" s="39">
        <v>60230</v>
      </c>
      <c r="E82" s="39">
        <v>61630</v>
      </c>
      <c r="F82" s="39">
        <v>-1400</v>
      </c>
      <c r="G82" s="39">
        <v>61630</v>
      </c>
      <c r="H82" s="39"/>
      <c r="I82" s="39" t="s">
        <v>396</v>
      </c>
      <c r="J82" s="41"/>
      <c r="K82" s="39"/>
      <c r="L82" s="51"/>
    </row>
    <row r="83" spans="2:12" ht="21">
      <c r="B83" s="29">
        <v>30</v>
      </c>
      <c r="C83" s="43" t="s">
        <v>397</v>
      </c>
      <c r="D83" s="44">
        <v>3300</v>
      </c>
      <c r="E83" s="44">
        <v>3300</v>
      </c>
      <c r="F83" s="44">
        <v>0</v>
      </c>
      <c r="G83" s="44">
        <v>3300</v>
      </c>
      <c r="H83" s="44"/>
      <c r="I83" s="44"/>
      <c r="J83" s="45"/>
      <c r="K83" s="44"/>
      <c r="L83" s="51"/>
    </row>
    <row r="84" spans="2:12" ht="21">
      <c r="B84" s="37">
        <v>31</v>
      </c>
      <c r="C84" s="38" t="s">
        <v>398</v>
      </c>
      <c r="D84" s="39">
        <v>141160</v>
      </c>
      <c r="E84" s="39">
        <v>95000</v>
      </c>
      <c r="F84" s="39">
        <v>46160</v>
      </c>
      <c r="G84" s="39">
        <v>141160</v>
      </c>
      <c r="H84" s="39" t="s">
        <v>399</v>
      </c>
      <c r="I84" s="39" t="s">
        <v>400</v>
      </c>
      <c r="J84" s="41"/>
      <c r="K84" s="39"/>
      <c r="L84" s="51"/>
    </row>
    <row r="85" spans="2:12" ht="21">
      <c r="B85" s="37">
        <v>32</v>
      </c>
      <c r="C85" s="38" t="s">
        <v>401</v>
      </c>
      <c r="D85" s="39">
        <v>23400</v>
      </c>
      <c r="E85" s="39">
        <v>2800</v>
      </c>
      <c r="F85" s="382">
        <v>0</v>
      </c>
      <c r="G85" s="53">
        <v>23400</v>
      </c>
      <c r="H85" s="39" t="s">
        <v>402</v>
      </c>
      <c r="I85" s="383"/>
      <c r="J85" s="41"/>
      <c r="K85" s="39"/>
      <c r="L85" s="54"/>
    </row>
    <row r="86" spans="2:12" ht="21">
      <c r="B86" s="37"/>
      <c r="C86" s="38"/>
      <c r="D86" s="39"/>
      <c r="E86" s="39">
        <v>4950</v>
      </c>
      <c r="F86" s="382"/>
      <c r="G86" s="53"/>
      <c r="H86" s="39" t="s">
        <v>403</v>
      </c>
      <c r="I86" s="383"/>
      <c r="J86" s="41"/>
      <c r="K86" s="39"/>
      <c r="L86" s="54"/>
    </row>
    <row r="87" spans="2:12" ht="21">
      <c r="B87" s="37"/>
      <c r="C87" s="38"/>
      <c r="D87" s="39"/>
      <c r="E87" s="39">
        <v>4950</v>
      </c>
      <c r="F87" s="382"/>
      <c r="G87" s="53"/>
      <c r="H87" s="39" t="s">
        <v>404</v>
      </c>
      <c r="I87" s="383"/>
      <c r="J87" s="41"/>
      <c r="K87" s="39"/>
      <c r="L87" s="54"/>
    </row>
    <row r="88" spans="2:12" ht="21">
      <c r="B88" s="37"/>
      <c r="C88" s="38"/>
      <c r="D88" s="39"/>
      <c r="E88" s="39">
        <v>4950</v>
      </c>
      <c r="F88" s="382"/>
      <c r="G88" s="53"/>
      <c r="H88" s="39" t="s">
        <v>405</v>
      </c>
      <c r="I88" s="383"/>
      <c r="J88" s="41"/>
      <c r="K88" s="39"/>
      <c r="L88" s="54"/>
    </row>
    <row r="89" spans="2:12" ht="21">
      <c r="B89" s="37"/>
      <c r="C89" s="38"/>
      <c r="D89" s="39"/>
      <c r="E89" s="39">
        <v>5750</v>
      </c>
      <c r="F89" s="382"/>
      <c r="G89" s="53"/>
      <c r="H89" s="39" t="s">
        <v>406</v>
      </c>
      <c r="I89" s="383"/>
      <c r="J89" s="41"/>
      <c r="K89" s="39"/>
      <c r="L89" s="54"/>
    </row>
    <row r="90" spans="2:12" ht="21">
      <c r="B90" s="37">
        <v>33</v>
      </c>
      <c r="C90" s="38" t="s">
        <v>407</v>
      </c>
      <c r="D90" s="39">
        <v>49200</v>
      </c>
      <c r="E90" s="39">
        <v>15000</v>
      </c>
      <c r="F90" s="382">
        <v>0</v>
      </c>
      <c r="G90" s="53">
        <v>49200</v>
      </c>
      <c r="H90" s="39" t="s">
        <v>408</v>
      </c>
      <c r="I90" s="39"/>
      <c r="J90" s="41"/>
      <c r="K90" s="39"/>
      <c r="L90" s="51"/>
    </row>
    <row r="91" spans="2:12" ht="21">
      <c r="B91" s="37"/>
      <c r="C91" s="38"/>
      <c r="D91" s="39"/>
      <c r="E91" s="39">
        <v>15700</v>
      </c>
      <c r="F91" s="382"/>
      <c r="G91" s="53"/>
      <c r="H91" s="39" t="s">
        <v>409</v>
      </c>
      <c r="I91" s="39"/>
      <c r="J91" s="41"/>
      <c r="K91" s="39"/>
      <c r="L91" s="51"/>
    </row>
    <row r="92" spans="2:12" ht="21">
      <c r="B92" s="37"/>
      <c r="C92" s="38"/>
      <c r="D92" s="39"/>
      <c r="E92" s="39">
        <v>18500</v>
      </c>
      <c r="F92" s="382"/>
      <c r="G92" s="53"/>
      <c r="H92" s="39" t="s">
        <v>410</v>
      </c>
      <c r="I92" s="39"/>
      <c r="J92" s="41"/>
      <c r="K92" s="39"/>
      <c r="L92" s="51"/>
    </row>
    <row r="93" spans="2:12" ht="21">
      <c r="B93" s="37">
        <v>34</v>
      </c>
      <c r="C93" s="38" t="s">
        <v>411</v>
      </c>
      <c r="D93" s="39">
        <v>10000</v>
      </c>
      <c r="E93" s="39">
        <v>10000</v>
      </c>
      <c r="F93" s="39">
        <v>0</v>
      </c>
      <c r="G93" s="39">
        <v>10000</v>
      </c>
      <c r="H93" s="39" t="s">
        <v>412</v>
      </c>
      <c r="I93" s="39"/>
      <c r="J93" s="41"/>
      <c r="K93" s="39"/>
      <c r="L93" s="51"/>
    </row>
    <row r="94" spans="2:12" ht="21">
      <c r="B94" s="37">
        <v>35</v>
      </c>
      <c r="C94" s="38" t="s">
        <v>413</v>
      </c>
      <c r="D94" s="39">
        <v>66333</v>
      </c>
      <c r="E94" s="39"/>
      <c r="F94" s="39"/>
      <c r="G94" s="39">
        <v>66333</v>
      </c>
      <c r="H94" s="39"/>
      <c r="I94" s="39"/>
      <c r="J94" s="41"/>
      <c r="K94" s="39"/>
      <c r="L94" s="51"/>
    </row>
    <row r="95" spans="2:12" ht="21">
      <c r="B95" s="37">
        <v>36</v>
      </c>
      <c r="C95" s="38" t="s">
        <v>414</v>
      </c>
      <c r="D95" s="39">
        <v>21600</v>
      </c>
      <c r="E95" s="39"/>
      <c r="F95" s="39"/>
      <c r="G95" s="39">
        <v>21600</v>
      </c>
      <c r="H95" s="39"/>
      <c r="I95" s="39"/>
      <c r="J95" s="41"/>
      <c r="K95" s="39"/>
      <c r="L95" s="51"/>
    </row>
    <row r="96" spans="2:12" ht="21">
      <c r="B96" s="37">
        <v>37</v>
      </c>
      <c r="C96" s="38" t="s">
        <v>415</v>
      </c>
      <c r="D96" s="39">
        <v>8200</v>
      </c>
      <c r="E96" s="39">
        <v>8200</v>
      </c>
      <c r="F96" s="39">
        <v>0</v>
      </c>
      <c r="G96" s="39">
        <v>8200</v>
      </c>
      <c r="H96" s="39" t="s">
        <v>416</v>
      </c>
      <c r="I96" s="39"/>
      <c r="J96" s="41"/>
      <c r="K96" s="39"/>
      <c r="L96" s="51"/>
    </row>
    <row r="97" spans="2:12" ht="21">
      <c r="B97" s="37">
        <v>38</v>
      </c>
      <c r="C97" s="38" t="s">
        <v>417</v>
      </c>
      <c r="D97" s="39">
        <v>195800</v>
      </c>
      <c r="E97" s="39">
        <v>24000</v>
      </c>
      <c r="F97" s="382">
        <v>0</v>
      </c>
      <c r="G97" s="53">
        <v>195800</v>
      </c>
      <c r="H97" s="39" t="s">
        <v>418</v>
      </c>
      <c r="I97" s="39"/>
      <c r="J97" s="41"/>
      <c r="K97" s="39"/>
      <c r="L97" s="51"/>
    </row>
    <row r="98" spans="2:12" ht="21">
      <c r="B98" s="37"/>
      <c r="C98" s="38"/>
      <c r="D98" s="39"/>
      <c r="E98" s="39">
        <v>12000</v>
      </c>
      <c r="F98" s="382"/>
      <c r="G98" s="53"/>
      <c r="H98" s="39" t="s">
        <v>419</v>
      </c>
      <c r="I98" s="39"/>
      <c r="J98" s="41"/>
      <c r="K98" s="39"/>
      <c r="L98" s="51"/>
    </row>
    <row r="99" spans="2:12" ht="21">
      <c r="B99" s="37"/>
      <c r="C99" s="38"/>
      <c r="D99" s="39"/>
      <c r="E99" s="39">
        <v>12000</v>
      </c>
      <c r="F99" s="382"/>
      <c r="G99" s="53"/>
      <c r="H99" s="39" t="s">
        <v>420</v>
      </c>
      <c r="I99" s="39"/>
      <c r="J99" s="41"/>
      <c r="K99" s="39"/>
      <c r="L99" s="51"/>
    </row>
    <row r="100" spans="2:12" ht="21">
      <c r="B100" s="37"/>
      <c r="C100" s="38"/>
      <c r="D100" s="39"/>
      <c r="E100" s="39">
        <v>12000</v>
      </c>
      <c r="F100" s="382"/>
      <c r="G100" s="53"/>
      <c r="H100" s="39" t="s">
        <v>421</v>
      </c>
      <c r="I100" s="39"/>
      <c r="J100" s="41"/>
      <c r="K100" s="39"/>
      <c r="L100" s="51"/>
    </row>
    <row r="101" spans="2:12" ht="21">
      <c r="B101" s="37"/>
      <c r="C101" s="38"/>
      <c r="D101" s="39"/>
      <c r="E101" s="39">
        <v>12000</v>
      </c>
      <c r="F101" s="382"/>
      <c r="G101" s="53"/>
      <c r="H101" s="39" t="s">
        <v>422</v>
      </c>
      <c r="I101" s="39"/>
      <c r="J101" s="41"/>
      <c r="K101" s="39"/>
      <c r="L101" s="51"/>
    </row>
    <row r="102" spans="2:12" ht="21">
      <c r="B102" s="37"/>
      <c r="C102" s="38"/>
      <c r="D102" s="39"/>
      <c r="E102" s="39">
        <v>12000</v>
      </c>
      <c r="F102" s="382"/>
      <c r="G102" s="53"/>
      <c r="H102" s="39" t="s">
        <v>423</v>
      </c>
      <c r="I102" s="39"/>
      <c r="J102" s="41"/>
      <c r="K102" s="39"/>
      <c r="L102" s="51"/>
    </row>
    <row r="103" spans="2:12" ht="21">
      <c r="B103" s="37"/>
      <c r="C103" s="38"/>
      <c r="D103" s="39"/>
      <c r="E103" s="39">
        <v>12000</v>
      </c>
      <c r="F103" s="382"/>
      <c r="G103" s="53"/>
      <c r="H103" s="39" t="s">
        <v>424</v>
      </c>
      <c r="I103" s="39"/>
      <c r="J103" s="41"/>
      <c r="K103" s="39"/>
      <c r="L103" s="51"/>
    </row>
    <row r="104" spans="2:12" ht="21">
      <c r="B104" s="37"/>
      <c r="C104" s="38"/>
      <c r="D104" s="39"/>
      <c r="E104" s="39">
        <v>12000</v>
      </c>
      <c r="F104" s="382"/>
      <c r="G104" s="53"/>
      <c r="H104" s="39" t="s">
        <v>425</v>
      </c>
      <c r="I104" s="39"/>
      <c r="J104" s="41"/>
      <c r="K104" s="39"/>
      <c r="L104" s="51"/>
    </row>
    <row r="105" spans="2:12" ht="21">
      <c r="B105" s="37"/>
      <c r="C105" s="38"/>
      <c r="D105" s="39"/>
      <c r="E105" s="39">
        <v>12000</v>
      </c>
      <c r="F105" s="382"/>
      <c r="G105" s="53"/>
      <c r="H105" s="39" t="s">
        <v>426</v>
      </c>
      <c r="I105" s="39"/>
      <c r="J105" s="41"/>
      <c r="K105" s="39"/>
      <c r="L105" s="51"/>
    </row>
    <row r="106" spans="2:12" ht="21">
      <c r="B106" s="37"/>
      <c r="C106" s="38"/>
      <c r="D106" s="39"/>
      <c r="E106" s="39">
        <v>12000</v>
      </c>
      <c r="F106" s="382"/>
      <c r="G106" s="53"/>
      <c r="H106" s="39" t="s">
        <v>427</v>
      </c>
      <c r="I106" s="39"/>
      <c r="J106" s="41"/>
      <c r="K106" s="39"/>
      <c r="L106" s="51"/>
    </row>
    <row r="107" spans="2:12" ht="21">
      <c r="B107" s="37"/>
      <c r="C107" s="38"/>
      <c r="D107" s="39"/>
      <c r="E107" s="39">
        <v>12000</v>
      </c>
      <c r="F107" s="382"/>
      <c r="G107" s="53"/>
      <c r="H107" s="39" t="s">
        <v>428</v>
      </c>
      <c r="I107" s="39"/>
      <c r="J107" s="41"/>
      <c r="K107" s="39"/>
      <c r="L107" s="51"/>
    </row>
    <row r="108" spans="2:12" ht="21">
      <c r="B108" s="37"/>
      <c r="C108" s="38"/>
      <c r="D108" s="39"/>
      <c r="E108" s="39">
        <v>12000</v>
      </c>
      <c r="F108" s="382"/>
      <c r="G108" s="53"/>
      <c r="H108" s="39" t="s">
        <v>429</v>
      </c>
      <c r="I108" s="39"/>
      <c r="J108" s="41"/>
      <c r="K108" s="39"/>
      <c r="L108" s="51"/>
    </row>
    <row r="109" spans="2:12" ht="21">
      <c r="B109" s="37"/>
      <c r="C109" s="38"/>
      <c r="D109" s="39"/>
      <c r="E109" s="39">
        <v>12000</v>
      </c>
      <c r="F109" s="382"/>
      <c r="G109" s="53"/>
      <c r="H109" s="39" t="s">
        <v>430</v>
      </c>
      <c r="I109" s="39"/>
      <c r="J109" s="41"/>
      <c r="K109" s="39"/>
      <c r="L109" s="51"/>
    </row>
    <row r="110" spans="2:12" ht="21">
      <c r="B110" s="37"/>
      <c r="C110" s="38"/>
      <c r="D110" s="39"/>
      <c r="E110" s="39">
        <v>27800</v>
      </c>
      <c r="F110" s="382"/>
      <c r="G110" s="53"/>
      <c r="H110" s="39" t="s">
        <v>431</v>
      </c>
      <c r="I110" s="39"/>
      <c r="J110" s="41"/>
      <c r="K110" s="39"/>
      <c r="L110" s="51"/>
    </row>
    <row r="111" spans="1:12" ht="21">
      <c r="A111" s="55"/>
      <c r="B111" s="37">
        <v>39</v>
      </c>
      <c r="C111" s="38" t="s">
        <v>432</v>
      </c>
      <c r="D111" s="39">
        <v>8100</v>
      </c>
      <c r="E111" s="39">
        <v>600</v>
      </c>
      <c r="F111" s="39">
        <v>7500</v>
      </c>
      <c r="G111" s="39">
        <v>6000</v>
      </c>
      <c r="H111" s="39" t="s">
        <v>433</v>
      </c>
      <c r="I111" s="39" t="s">
        <v>434</v>
      </c>
      <c r="J111" s="41"/>
      <c r="K111" s="39"/>
      <c r="L111" s="51"/>
    </row>
    <row r="112" spans="1:12" ht="21">
      <c r="A112" s="56"/>
      <c r="B112" s="37">
        <v>40</v>
      </c>
      <c r="C112" s="38" t="s">
        <v>435</v>
      </c>
      <c r="D112" s="39">
        <v>116945</v>
      </c>
      <c r="E112" s="39">
        <v>14590</v>
      </c>
      <c r="F112" s="382">
        <v>0</v>
      </c>
      <c r="G112" s="53">
        <v>116945</v>
      </c>
      <c r="H112" s="39" t="s">
        <v>436</v>
      </c>
      <c r="I112" s="39"/>
      <c r="J112" s="41"/>
      <c r="K112" s="39"/>
      <c r="L112" s="51"/>
    </row>
    <row r="113" spans="1:12" ht="21">
      <c r="A113" s="56"/>
      <c r="B113" s="37"/>
      <c r="C113" s="38"/>
      <c r="D113" s="39"/>
      <c r="E113" s="39">
        <v>7900</v>
      </c>
      <c r="F113" s="382"/>
      <c r="G113" s="53"/>
      <c r="H113" s="39" t="s">
        <v>437</v>
      </c>
      <c r="I113" s="39"/>
      <c r="J113" s="41"/>
      <c r="K113" s="39"/>
      <c r="L113" s="51"/>
    </row>
    <row r="114" spans="1:12" ht="21">
      <c r="A114" s="56"/>
      <c r="B114" s="37"/>
      <c r="C114" s="38"/>
      <c r="D114" s="39"/>
      <c r="E114" s="39">
        <v>6990</v>
      </c>
      <c r="F114" s="382"/>
      <c r="G114" s="53"/>
      <c r="H114" s="39" t="s">
        <v>438</v>
      </c>
      <c r="I114" s="39"/>
      <c r="J114" s="41"/>
      <c r="K114" s="39"/>
      <c r="L114" s="51"/>
    </row>
    <row r="115" spans="1:12" ht="21">
      <c r="A115" s="56"/>
      <c r="B115" s="37"/>
      <c r="C115" s="38"/>
      <c r="D115" s="39"/>
      <c r="E115" s="39">
        <v>14900</v>
      </c>
      <c r="F115" s="382"/>
      <c r="G115" s="53"/>
      <c r="H115" s="39" t="s">
        <v>439</v>
      </c>
      <c r="I115" s="39"/>
      <c r="J115" s="41"/>
      <c r="K115" s="39"/>
      <c r="L115" s="51"/>
    </row>
    <row r="116" spans="1:12" ht="21">
      <c r="A116" s="56"/>
      <c r="B116" s="37"/>
      <c r="C116" s="38"/>
      <c r="D116" s="39"/>
      <c r="E116" s="39">
        <v>8900</v>
      </c>
      <c r="F116" s="382"/>
      <c r="G116" s="53"/>
      <c r="H116" s="39" t="s">
        <v>440</v>
      </c>
      <c r="I116" s="39"/>
      <c r="J116" s="41"/>
      <c r="K116" s="39"/>
      <c r="L116" s="51"/>
    </row>
    <row r="117" spans="1:12" ht="21">
      <c r="A117" s="56"/>
      <c r="B117" s="37"/>
      <c r="C117" s="38"/>
      <c r="D117" s="39"/>
      <c r="E117" s="39">
        <v>63665</v>
      </c>
      <c r="F117" s="382"/>
      <c r="G117" s="53"/>
      <c r="H117" s="39" t="s">
        <v>441</v>
      </c>
      <c r="I117" s="39" t="s">
        <v>442</v>
      </c>
      <c r="J117" s="41"/>
      <c r="K117" s="39"/>
      <c r="L117" s="51"/>
    </row>
    <row r="118" spans="1:12" ht="23.25">
      <c r="A118" s="57"/>
      <c r="B118" s="37">
        <v>41</v>
      </c>
      <c r="C118" s="38" t="s">
        <v>443</v>
      </c>
      <c r="D118" s="39">
        <v>76320</v>
      </c>
      <c r="E118" s="39"/>
      <c r="F118" s="39"/>
      <c r="G118" s="39">
        <v>76320</v>
      </c>
      <c r="H118" s="39"/>
      <c r="I118" s="39" t="s">
        <v>362</v>
      </c>
      <c r="J118" s="41"/>
      <c r="K118" s="39"/>
      <c r="L118" s="51"/>
    </row>
    <row r="119" spans="1:12" ht="23.25">
      <c r="A119" s="46"/>
      <c r="B119" s="37">
        <v>42</v>
      </c>
      <c r="C119" s="38" t="s">
        <v>444</v>
      </c>
      <c r="D119" s="39">
        <v>8300</v>
      </c>
      <c r="E119" s="39"/>
      <c r="F119" s="39"/>
      <c r="G119" s="39">
        <v>8300</v>
      </c>
      <c r="H119" s="39"/>
      <c r="I119" s="39" t="s">
        <v>362</v>
      </c>
      <c r="J119" s="41"/>
      <c r="K119" s="39"/>
      <c r="L119" s="51"/>
    </row>
    <row r="120" spans="1:12" ht="23.25">
      <c r="A120" s="46"/>
      <c r="B120" s="37">
        <v>43</v>
      </c>
      <c r="C120" s="38" t="s">
        <v>445</v>
      </c>
      <c r="D120" s="39">
        <v>294180.97</v>
      </c>
      <c r="E120" s="39"/>
      <c r="F120" s="39"/>
      <c r="G120" s="39">
        <v>294180.97</v>
      </c>
      <c r="H120" s="39"/>
      <c r="I120" s="39" t="s">
        <v>362</v>
      </c>
      <c r="J120" s="41"/>
      <c r="K120" s="39"/>
      <c r="L120" s="51"/>
    </row>
    <row r="121" spans="1:12" ht="23.25">
      <c r="A121" s="46"/>
      <c r="B121" s="37">
        <v>44</v>
      </c>
      <c r="C121" s="38" t="s">
        <v>446</v>
      </c>
      <c r="D121" s="39">
        <v>28600</v>
      </c>
      <c r="E121" s="39"/>
      <c r="F121" s="39"/>
      <c r="G121" s="39">
        <v>28600</v>
      </c>
      <c r="H121" s="39"/>
      <c r="I121" s="39" t="s">
        <v>362</v>
      </c>
      <c r="J121" s="41"/>
      <c r="K121" s="39"/>
      <c r="L121" s="51"/>
    </row>
    <row r="122" spans="1:12" ht="23.25">
      <c r="A122" s="46"/>
      <c r="B122" s="37">
        <v>45</v>
      </c>
      <c r="C122" s="38" t="s">
        <v>447</v>
      </c>
      <c r="D122" s="39">
        <v>424810</v>
      </c>
      <c r="E122" s="39"/>
      <c r="F122" s="39"/>
      <c r="G122" s="39">
        <v>424810</v>
      </c>
      <c r="H122" s="39"/>
      <c r="I122" s="39" t="s">
        <v>362</v>
      </c>
      <c r="J122" s="41"/>
      <c r="K122" s="39"/>
      <c r="L122" s="51"/>
    </row>
    <row r="123" spans="1:12" ht="23.25">
      <c r="A123" s="46"/>
      <c r="B123" s="29">
        <v>46</v>
      </c>
      <c r="C123" s="43" t="s">
        <v>448</v>
      </c>
      <c r="D123" s="44">
        <v>492916</v>
      </c>
      <c r="E123" s="44">
        <v>79000</v>
      </c>
      <c r="F123" s="58">
        <v>0</v>
      </c>
      <c r="G123" s="59">
        <v>492916</v>
      </c>
      <c r="H123" s="44" t="s">
        <v>449</v>
      </c>
      <c r="I123" s="44"/>
      <c r="J123" s="45"/>
      <c r="K123" s="44"/>
      <c r="L123" s="51"/>
    </row>
    <row r="124" spans="1:12" ht="23.25">
      <c r="A124" s="46"/>
      <c r="B124" s="37"/>
      <c r="C124" s="38"/>
      <c r="D124" s="39"/>
      <c r="E124" s="39">
        <v>157000</v>
      </c>
      <c r="F124" s="60"/>
      <c r="G124" s="53"/>
      <c r="H124" s="39" t="s">
        <v>450</v>
      </c>
      <c r="I124" s="39"/>
      <c r="J124" s="41"/>
      <c r="K124" s="39"/>
      <c r="L124" s="51"/>
    </row>
    <row r="125" spans="1:12" ht="23.25">
      <c r="A125" s="46"/>
      <c r="B125" s="37"/>
      <c r="C125" s="38"/>
      <c r="D125" s="39"/>
      <c r="E125" s="39">
        <v>33500</v>
      </c>
      <c r="F125" s="60"/>
      <c r="G125" s="53"/>
      <c r="H125" s="39" t="s">
        <v>451</v>
      </c>
      <c r="I125" s="39"/>
      <c r="J125" s="41"/>
      <c r="K125" s="39"/>
      <c r="L125" s="51"/>
    </row>
    <row r="126" spans="1:12" ht="23.25">
      <c r="A126" s="46"/>
      <c r="B126" s="37"/>
      <c r="C126" s="38"/>
      <c r="D126" s="39"/>
      <c r="E126" s="39">
        <v>223416</v>
      </c>
      <c r="F126" s="60"/>
      <c r="G126" s="53"/>
      <c r="H126" s="39" t="s">
        <v>452</v>
      </c>
      <c r="I126" s="39"/>
      <c r="J126" s="41"/>
      <c r="K126" s="39"/>
      <c r="L126" s="51"/>
    </row>
    <row r="127" spans="1:12" ht="23.25">
      <c r="A127" s="46"/>
      <c r="B127" s="37">
        <v>47</v>
      </c>
      <c r="C127" s="38" t="s">
        <v>453</v>
      </c>
      <c r="D127" s="39">
        <v>466200</v>
      </c>
      <c r="E127" s="39"/>
      <c r="F127" s="39"/>
      <c r="G127" s="39">
        <v>466200</v>
      </c>
      <c r="H127" s="39"/>
      <c r="I127" s="39"/>
      <c r="J127" s="41"/>
      <c r="K127" s="39"/>
      <c r="L127" s="51"/>
    </row>
    <row r="128" spans="2:13" ht="23.25">
      <c r="B128" s="37">
        <v>48</v>
      </c>
      <c r="C128" s="38" t="s">
        <v>454</v>
      </c>
      <c r="D128" s="39">
        <v>4500</v>
      </c>
      <c r="E128" s="39"/>
      <c r="F128" s="39"/>
      <c r="G128" s="39">
        <v>4500</v>
      </c>
      <c r="H128" s="39"/>
      <c r="I128" s="39"/>
      <c r="J128" s="41"/>
      <c r="K128" s="39"/>
      <c r="L128" s="51"/>
      <c r="M128" s="46"/>
    </row>
    <row r="129" spans="2:13" ht="23.25">
      <c r="B129" s="37">
        <v>49</v>
      </c>
      <c r="C129" s="38" t="s">
        <v>455</v>
      </c>
      <c r="D129" s="39">
        <v>7500</v>
      </c>
      <c r="E129" s="39"/>
      <c r="F129" s="39"/>
      <c r="G129" s="39">
        <v>7500</v>
      </c>
      <c r="H129" s="39"/>
      <c r="I129" s="39"/>
      <c r="J129" s="41"/>
      <c r="K129" s="39"/>
      <c r="L129" s="51"/>
      <c r="M129" s="46"/>
    </row>
    <row r="130" spans="2:13" ht="23.25">
      <c r="B130" s="37">
        <v>50</v>
      </c>
      <c r="C130" s="38" t="s">
        <v>456</v>
      </c>
      <c r="D130" s="39">
        <v>16000</v>
      </c>
      <c r="E130" s="39">
        <v>16000</v>
      </c>
      <c r="F130" s="39">
        <v>0</v>
      </c>
      <c r="G130" s="39">
        <v>16000</v>
      </c>
      <c r="H130" s="39" t="s">
        <v>457</v>
      </c>
      <c r="I130" s="39"/>
      <c r="J130" s="41"/>
      <c r="K130" s="39"/>
      <c r="L130" s="51"/>
      <c r="M130" s="46"/>
    </row>
    <row r="131" spans="2:13" ht="23.25">
      <c r="B131" s="37">
        <v>51</v>
      </c>
      <c r="C131" s="38" t="s">
        <v>458</v>
      </c>
      <c r="D131" s="39">
        <v>11831.5</v>
      </c>
      <c r="E131" s="39">
        <v>5831.5</v>
      </c>
      <c r="F131" s="382">
        <v>0</v>
      </c>
      <c r="G131" s="39">
        <v>11831.5</v>
      </c>
      <c r="H131" s="39" t="s">
        <v>459</v>
      </c>
      <c r="I131" s="39"/>
      <c r="J131" s="41"/>
      <c r="K131" s="39"/>
      <c r="L131" s="51"/>
      <c r="M131" s="46"/>
    </row>
    <row r="132" spans="2:13" ht="23.25">
      <c r="B132" s="37"/>
      <c r="C132" s="38"/>
      <c r="D132" s="39"/>
      <c r="E132" s="39">
        <v>6000</v>
      </c>
      <c r="F132" s="382"/>
      <c r="G132" s="53"/>
      <c r="H132" s="39" t="s">
        <v>460</v>
      </c>
      <c r="I132" s="39"/>
      <c r="J132" s="41"/>
      <c r="K132" s="39"/>
      <c r="L132" s="51"/>
      <c r="M132" s="46"/>
    </row>
    <row r="133" spans="2:13" ht="21">
      <c r="B133" s="37">
        <v>52</v>
      </c>
      <c r="C133" s="38" t="s">
        <v>461</v>
      </c>
      <c r="D133" s="39">
        <v>57800</v>
      </c>
      <c r="E133" s="39">
        <v>27800</v>
      </c>
      <c r="F133" s="382">
        <v>0</v>
      </c>
      <c r="G133" s="53">
        <v>57800</v>
      </c>
      <c r="H133" s="39" t="s">
        <v>462</v>
      </c>
      <c r="I133" s="39"/>
      <c r="J133" s="41"/>
      <c r="K133" s="39"/>
      <c r="L133" s="51"/>
      <c r="M133" s="22"/>
    </row>
    <row r="134" spans="2:13" ht="21">
      <c r="B134" s="37"/>
      <c r="C134" s="38"/>
      <c r="D134" s="39"/>
      <c r="E134" s="39">
        <v>30000</v>
      </c>
      <c r="F134" s="382"/>
      <c r="G134" s="53"/>
      <c r="H134" s="39" t="s">
        <v>463</v>
      </c>
      <c r="I134" s="39"/>
      <c r="J134" s="41"/>
      <c r="K134" s="39"/>
      <c r="L134" s="51"/>
      <c r="M134" s="22"/>
    </row>
    <row r="135" spans="2:13" ht="23.25">
      <c r="B135" s="37">
        <v>53</v>
      </c>
      <c r="C135" s="38" t="s">
        <v>464</v>
      </c>
      <c r="D135" s="39">
        <v>6420</v>
      </c>
      <c r="E135" s="39">
        <v>6420</v>
      </c>
      <c r="F135" s="39">
        <v>0</v>
      </c>
      <c r="G135" s="39">
        <v>6420</v>
      </c>
      <c r="H135" s="39" t="s">
        <v>465</v>
      </c>
      <c r="I135" s="39"/>
      <c r="J135" s="41"/>
      <c r="K135" s="39"/>
      <c r="L135" s="54"/>
      <c r="M135" s="46"/>
    </row>
    <row r="136" spans="2:13" ht="23.25">
      <c r="B136" s="37">
        <v>54</v>
      </c>
      <c r="C136" s="38" t="s">
        <v>466</v>
      </c>
      <c r="D136" s="39">
        <v>150000</v>
      </c>
      <c r="E136" s="39">
        <v>150000</v>
      </c>
      <c r="F136" s="39">
        <v>0</v>
      </c>
      <c r="G136" s="39">
        <v>150000</v>
      </c>
      <c r="H136" s="39" t="s">
        <v>467</v>
      </c>
      <c r="I136" s="39"/>
      <c r="J136" s="41"/>
      <c r="K136" s="39"/>
      <c r="L136" s="54"/>
      <c r="M136" s="46"/>
    </row>
    <row r="137" spans="2:13" ht="23.25">
      <c r="B137" s="37">
        <v>55</v>
      </c>
      <c r="C137" s="38" t="s">
        <v>468</v>
      </c>
      <c r="D137" s="39">
        <v>98000</v>
      </c>
      <c r="E137" s="39">
        <v>98000</v>
      </c>
      <c r="F137" s="39">
        <v>0</v>
      </c>
      <c r="G137" s="39">
        <v>98000</v>
      </c>
      <c r="H137" s="39" t="s">
        <v>469</v>
      </c>
      <c r="I137" s="39"/>
      <c r="J137" s="41"/>
      <c r="K137" s="39"/>
      <c r="L137" s="54"/>
      <c r="M137" s="46"/>
    </row>
    <row r="138" spans="2:13" ht="51" customHeight="1">
      <c r="B138" s="37">
        <v>56</v>
      </c>
      <c r="C138" s="38" t="s">
        <v>470</v>
      </c>
      <c r="D138" s="39">
        <v>59500</v>
      </c>
      <c r="E138" s="39"/>
      <c r="F138" s="39">
        <v>59500</v>
      </c>
      <c r="G138" s="39">
        <v>0</v>
      </c>
      <c r="H138" s="39"/>
      <c r="I138" s="61" t="s">
        <v>471</v>
      </c>
      <c r="J138" s="41"/>
      <c r="K138" s="39"/>
      <c r="L138" s="54"/>
      <c r="M138" s="46"/>
    </row>
    <row r="139" spans="2:13" ht="23.25">
      <c r="B139" s="37">
        <v>57</v>
      </c>
      <c r="C139" s="38" t="s">
        <v>472</v>
      </c>
      <c r="D139" s="39">
        <v>171500</v>
      </c>
      <c r="E139" s="39">
        <v>171500</v>
      </c>
      <c r="F139" s="39">
        <v>0</v>
      </c>
      <c r="G139" s="39">
        <v>0</v>
      </c>
      <c r="H139" s="39" t="s">
        <v>473</v>
      </c>
      <c r="I139" s="39" t="s">
        <v>279</v>
      </c>
      <c r="J139" s="41"/>
      <c r="K139" s="39"/>
      <c r="L139" s="54"/>
      <c r="M139" s="46"/>
    </row>
    <row r="140" spans="2:13" ht="21">
      <c r="B140" s="37">
        <v>58</v>
      </c>
      <c r="C140" s="38" t="s">
        <v>474</v>
      </c>
      <c r="D140" s="39">
        <v>9990</v>
      </c>
      <c r="E140" s="39">
        <v>8000</v>
      </c>
      <c r="F140" s="39">
        <v>1990</v>
      </c>
      <c r="G140" s="39">
        <v>8000</v>
      </c>
      <c r="H140" s="39" t="s">
        <v>475</v>
      </c>
      <c r="I140" s="39" t="s">
        <v>476</v>
      </c>
      <c r="J140" s="41"/>
      <c r="K140" s="39"/>
      <c r="L140" s="54"/>
      <c r="M140" s="52"/>
    </row>
    <row r="141" spans="2:13" ht="23.25">
      <c r="B141" s="37">
        <v>59</v>
      </c>
      <c r="C141" s="38" t="s">
        <v>477</v>
      </c>
      <c r="D141" s="39">
        <v>17290</v>
      </c>
      <c r="E141" s="39">
        <v>11990</v>
      </c>
      <c r="F141" s="39">
        <v>5300</v>
      </c>
      <c r="G141" s="39">
        <v>11990</v>
      </c>
      <c r="H141" s="39" t="s">
        <v>478</v>
      </c>
      <c r="I141" s="39" t="s">
        <v>479</v>
      </c>
      <c r="J141" s="41"/>
      <c r="K141" s="39"/>
      <c r="L141" s="54"/>
      <c r="M141" s="46"/>
    </row>
    <row r="142" spans="2:13" ht="23.25">
      <c r="B142" s="37">
        <v>60</v>
      </c>
      <c r="C142" s="38" t="s">
        <v>480</v>
      </c>
      <c r="D142" s="39">
        <v>10990</v>
      </c>
      <c r="E142" s="39">
        <v>10990</v>
      </c>
      <c r="F142" s="39">
        <v>0</v>
      </c>
      <c r="G142" s="39">
        <v>18490</v>
      </c>
      <c r="H142" s="39" t="s">
        <v>481</v>
      </c>
      <c r="I142" s="39"/>
      <c r="J142" s="41"/>
      <c r="K142" s="39"/>
      <c r="L142" s="54"/>
      <c r="M142" s="46"/>
    </row>
    <row r="143" spans="2:13" ht="23.25">
      <c r="B143" s="37"/>
      <c r="C143" s="38"/>
      <c r="D143" s="39"/>
      <c r="E143" s="39">
        <v>7500</v>
      </c>
      <c r="F143" s="39">
        <v>-7500</v>
      </c>
      <c r="G143" s="39"/>
      <c r="H143" s="39" t="s">
        <v>482</v>
      </c>
      <c r="I143" s="39" t="s">
        <v>483</v>
      </c>
      <c r="J143" s="41"/>
      <c r="K143" s="39"/>
      <c r="L143" s="54"/>
      <c r="M143" s="46"/>
    </row>
    <row r="144" spans="1:12" ht="23.25">
      <c r="A144" s="46"/>
      <c r="B144" s="37">
        <v>61</v>
      </c>
      <c r="C144" s="38" t="s">
        <v>484</v>
      </c>
      <c r="D144" s="39">
        <v>14300</v>
      </c>
      <c r="E144" s="39">
        <v>9000</v>
      </c>
      <c r="F144" s="382">
        <v>-5300</v>
      </c>
      <c r="G144" s="53">
        <v>19600</v>
      </c>
      <c r="H144" s="39" t="s">
        <v>485</v>
      </c>
      <c r="I144" s="384" t="s">
        <v>486</v>
      </c>
      <c r="J144" s="41"/>
      <c r="K144" s="39"/>
      <c r="L144" s="54"/>
    </row>
    <row r="145" spans="1:12" ht="23.25">
      <c r="A145" s="46"/>
      <c r="B145" s="37"/>
      <c r="C145" s="38"/>
      <c r="D145" s="39"/>
      <c r="E145" s="39">
        <v>10600</v>
      </c>
      <c r="F145" s="382"/>
      <c r="G145" s="53"/>
      <c r="H145" s="39" t="s">
        <v>487</v>
      </c>
      <c r="I145" s="385"/>
      <c r="J145" s="41"/>
      <c r="K145" s="39"/>
      <c r="L145" s="54"/>
    </row>
    <row r="146" spans="1:12" ht="23.25">
      <c r="A146" s="46"/>
      <c r="B146" s="37">
        <v>62</v>
      </c>
      <c r="C146" s="38" t="s">
        <v>488</v>
      </c>
      <c r="D146" s="39">
        <v>46765</v>
      </c>
      <c r="E146" s="39">
        <v>39500</v>
      </c>
      <c r="F146" s="39">
        <v>7265</v>
      </c>
      <c r="G146" s="39">
        <v>39500</v>
      </c>
      <c r="H146" s="39" t="s">
        <v>489</v>
      </c>
      <c r="I146" s="39" t="s">
        <v>490</v>
      </c>
      <c r="J146" s="41"/>
      <c r="K146" s="39"/>
      <c r="L146" s="54"/>
    </row>
    <row r="147" spans="1:12" ht="23.25">
      <c r="A147" s="46"/>
      <c r="B147" s="37">
        <v>63</v>
      </c>
      <c r="C147" s="38" t="s">
        <v>491</v>
      </c>
      <c r="D147" s="39">
        <v>577304.48</v>
      </c>
      <c r="E147" s="39">
        <v>528000</v>
      </c>
      <c r="F147" s="39">
        <v>49304.47999999998</v>
      </c>
      <c r="G147" s="39">
        <v>528000</v>
      </c>
      <c r="H147" s="39" t="s">
        <v>492</v>
      </c>
      <c r="I147" s="39" t="s">
        <v>490</v>
      </c>
      <c r="J147" s="41"/>
      <c r="K147" s="39"/>
      <c r="L147" s="54"/>
    </row>
    <row r="148" spans="1:12" ht="23.25">
      <c r="A148" s="46"/>
      <c r="B148" s="37">
        <v>64</v>
      </c>
      <c r="C148" s="38" t="s">
        <v>493</v>
      </c>
      <c r="D148" s="39">
        <v>1985000</v>
      </c>
      <c r="E148" s="39">
        <v>1985000</v>
      </c>
      <c r="F148" s="39">
        <v>0</v>
      </c>
      <c r="G148" s="39">
        <v>1985000</v>
      </c>
      <c r="H148" s="39" t="s">
        <v>494</v>
      </c>
      <c r="I148" s="39"/>
      <c r="J148" s="41"/>
      <c r="K148" s="39"/>
      <c r="L148" s="54"/>
    </row>
    <row r="149" spans="1:12" ht="23.25">
      <c r="A149" s="46"/>
      <c r="B149" s="37">
        <v>65</v>
      </c>
      <c r="C149" s="38" t="s">
        <v>495</v>
      </c>
      <c r="D149" s="39">
        <v>15000</v>
      </c>
      <c r="E149" s="39">
        <v>15000</v>
      </c>
      <c r="F149" s="39">
        <v>0</v>
      </c>
      <c r="G149" s="39">
        <v>15000</v>
      </c>
      <c r="H149" s="39" t="s">
        <v>496</v>
      </c>
      <c r="I149" s="39"/>
      <c r="J149" s="41"/>
      <c r="K149" s="39"/>
      <c r="L149" s="54"/>
    </row>
    <row r="150" spans="1:12" ht="23.25">
      <c r="A150" s="46"/>
      <c r="B150" s="37">
        <v>66</v>
      </c>
      <c r="C150" s="38" t="s">
        <v>497</v>
      </c>
      <c r="D150" s="39">
        <v>84000</v>
      </c>
      <c r="E150" s="39">
        <v>52000</v>
      </c>
      <c r="F150" s="382">
        <v>0</v>
      </c>
      <c r="G150" s="53">
        <v>84000</v>
      </c>
      <c r="H150" s="39" t="s">
        <v>498</v>
      </c>
      <c r="I150" s="39"/>
      <c r="J150" s="41"/>
      <c r="K150" s="39"/>
      <c r="L150" s="54"/>
    </row>
    <row r="151" spans="1:12" ht="23.25">
      <c r="A151" s="46"/>
      <c r="B151" s="37"/>
      <c r="C151" s="38"/>
      <c r="D151" s="39"/>
      <c r="E151" s="39">
        <v>32000</v>
      </c>
      <c r="F151" s="382"/>
      <c r="G151" s="53"/>
      <c r="H151" s="39" t="s">
        <v>499</v>
      </c>
      <c r="I151" s="39"/>
      <c r="J151" s="41"/>
      <c r="K151" s="39"/>
      <c r="L151" s="54"/>
    </row>
    <row r="152" spans="1:12" ht="23.25">
      <c r="A152" s="46"/>
      <c r="B152" s="37">
        <v>67</v>
      </c>
      <c r="C152" s="38" t="s">
        <v>500</v>
      </c>
      <c r="D152" s="39">
        <v>11000</v>
      </c>
      <c r="E152" s="39">
        <v>11000</v>
      </c>
      <c r="F152" s="39">
        <v>0</v>
      </c>
      <c r="G152" s="39">
        <v>11000</v>
      </c>
      <c r="H152" s="39" t="s">
        <v>501</v>
      </c>
      <c r="I152" s="39"/>
      <c r="J152" s="41"/>
      <c r="K152" s="39"/>
      <c r="L152" s="54"/>
    </row>
    <row r="153" spans="1:12" ht="23.25">
      <c r="A153" s="57"/>
      <c r="B153" s="37">
        <v>68</v>
      </c>
      <c r="C153" s="38" t="s">
        <v>502</v>
      </c>
      <c r="D153" s="39">
        <v>490000</v>
      </c>
      <c r="E153" s="39">
        <v>490000</v>
      </c>
      <c r="F153" s="39">
        <v>0</v>
      </c>
      <c r="G153" s="39">
        <v>490000</v>
      </c>
      <c r="H153" s="39" t="s">
        <v>503</v>
      </c>
      <c r="I153" s="39"/>
      <c r="J153" s="42"/>
      <c r="K153" s="39"/>
      <c r="L153" s="54"/>
    </row>
    <row r="154" spans="1:12" ht="21">
      <c r="A154" s="62"/>
      <c r="B154" s="37">
        <v>69</v>
      </c>
      <c r="C154" s="38" t="s">
        <v>504</v>
      </c>
      <c r="D154" s="39">
        <v>16400</v>
      </c>
      <c r="E154" s="39">
        <v>7000</v>
      </c>
      <c r="F154" s="383">
        <v>0</v>
      </c>
      <c r="G154" s="26">
        <v>16400</v>
      </c>
      <c r="H154" s="39" t="s">
        <v>505</v>
      </c>
      <c r="I154" s="39"/>
      <c r="J154" s="41"/>
      <c r="K154" s="39"/>
      <c r="L154" s="54"/>
    </row>
    <row r="155" spans="1:12" ht="21">
      <c r="A155" s="62"/>
      <c r="B155" s="37"/>
      <c r="C155" s="38"/>
      <c r="D155" s="39"/>
      <c r="E155" s="39">
        <v>9400</v>
      </c>
      <c r="F155" s="383"/>
      <c r="G155" s="26"/>
      <c r="H155" s="39" t="s">
        <v>506</v>
      </c>
      <c r="I155" s="63"/>
      <c r="J155" s="41"/>
      <c r="K155" s="39"/>
      <c r="L155" s="54"/>
    </row>
    <row r="156" spans="1:12" ht="21">
      <c r="A156" s="62"/>
      <c r="B156" s="37">
        <v>70</v>
      </c>
      <c r="C156" s="38" t="s">
        <v>507</v>
      </c>
      <c r="D156" s="39">
        <v>10900</v>
      </c>
      <c r="E156" s="39">
        <v>10900</v>
      </c>
      <c r="F156" s="53"/>
      <c r="G156" s="53">
        <f>D156</f>
        <v>10900</v>
      </c>
      <c r="H156" s="39" t="s">
        <v>508</v>
      </c>
      <c r="I156" s="26"/>
      <c r="J156" s="41"/>
      <c r="K156" s="39"/>
      <c r="L156" s="54"/>
    </row>
    <row r="157" spans="1:12" ht="21">
      <c r="A157" s="56"/>
      <c r="B157" s="37">
        <v>71</v>
      </c>
      <c r="C157" s="38" t="s">
        <v>509</v>
      </c>
      <c r="D157" s="39">
        <v>12000</v>
      </c>
      <c r="E157" s="39">
        <v>6000</v>
      </c>
      <c r="F157" s="382">
        <v>0</v>
      </c>
      <c r="G157" s="53">
        <v>12000</v>
      </c>
      <c r="H157" s="39" t="s">
        <v>510</v>
      </c>
      <c r="I157" s="39"/>
      <c r="J157" s="41"/>
      <c r="K157" s="39"/>
      <c r="L157" s="54"/>
    </row>
    <row r="158" spans="1:12" ht="21">
      <c r="A158" s="56"/>
      <c r="B158" s="37"/>
      <c r="C158" s="38"/>
      <c r="D158" s="39"/>
      <c r="E158" s="39">
        <v>3000</v>
      </c>
      <c r="F158" s="382"/>
      <c r="G158" s="53"/>
      <c r="H158" s="39" t="s">
        <v>511</v>
      </c>
      <c r="I158" s="39"/>
      <c r="J158" s="41"/>
      <c r="K158" s="39"/>
      <c r="L158" s="54"/>
    </row>
    <row r="159" spans="1:12" ht="21">
      <c r="A159" s="56"/>
      <c r="B159" s="37"/>
      <c r="C159" s="38"/>
      <c r="D159" s="39"/>
      <c r="E159" s="39">
        <v>3000</v>
      </c>
      <c r="F159" s="382"/>
      <c r="G159" s="53"/>
      <c r="H159" s="39" t="s">
        <v>512</v>
      </c>
      <c r="I159" s="39"/>
      <c r="J159" s="41"/>
      <c r="K159" s="39"/>
      <c r="L159" s="54"/>
    </row>
    <row r="160" spans="1:12" ht="23.25">
      <c r="A160" s="57"/>
      <c r="B160" s="29">
        <v>72</v>
      </c>
      <c r="C160" s="43" t="s">
        <v>513</v>
      </c>
      <c r="D160" s="44">
        <v>13000</v>
      </c>
      <c r="E160" s="44">
        <v>13000</v>
      </c>
      <c r="F160" s="44">
        <v>0</v>
      </c>
      <c r="G160" s="44">
        <v>13000</v>
      </c>
      <c r="H160" s="44" t="s">
        <v>514</v>
      </c>
      <c r="I160" s="44"/>
      <c r="J160" s="45"/>
      <c r="K160" s="44"/>
      <c r="L160" s="54"/>
    </row>
    <row r="161" spans="1:12" ht="23.25">
      <c r="A161" s="57"/>
      <c r="B161" s="37">
        <v>73</v>
      </c>
      <c r="C161" s="38" t="s">
        <v>515</v>
      </c>
      <c r="D161" s="39">
        <v>4000</v>
      </c>
      <c r="E161" s="39">
        <v>4000</v>
      </c>
      <c r="F161" s="39">
        <v>0</v>
      </c>
      <c r="G161" s="39">
        <v>4000</v>
      </c>
      <c r="H161" s="39" t="s">
        <v>516</v>
      </c>
      <c r="I161" s="39"/>
      <c r="J161" s="41"/>
      <c r="K161" s="39"/>
      <c r="L161" s="54"/>
    </row>
    <row r="162" spans="1:12" ht="23.25">
      <c r="A162" s="46"/>
      <c r="B162" s="37">
        <v>74</v>
      </c>
      <c r="C162" s="38" t="s">
        <v>401</v>
      </c>
      <c r="D162" s="39">
        <v>3800</v>
      </c>
      <c r="E162" s="39">
        <v>0</v>
      </c>
      <c r="F162" s="39">
        <v>3800</v>
      </c>
      <c r="G162" s="39">
        <v>0</v>
      </c>
      <c r="H162" s="39" t="s">
        <v>517</v>
      </c>
      <c r="I162" s="26" t="s">
        <v>518</v>
      </c>
      <c r="J162" s="41"/>
      <c r="K162" s="39"/>
      <c r="L162" s="54"/>
    </row>
    <row r="163" spans="1:12" ht="23.25">
      <c r="A163" s="46"/>
      <c r="B163" s="37">
        <v>75</v>
      </c>
      <c r="C163" s="38" t="s">
        <v>519</v>
      </c>
      <c r="D163" s="39">
        <v>5000</v>
      </c>
      <c r="E163" s="39"/>
      <c r="F163" s="39">
        <v>5000</v>
      </c>
      <c r="G163" s="39">
        <v>5000</v>
      </c>
      <c r="H163" s="39"/>
      <c r="I163" s="39" t="s">
        <v>520</v>
      </c>
      <c r="J163" s="42"/>
      <c r="K163" s="39"/>
      <c r="L163" s="54"/>
    </row>
    <row r="164" spans="1:12" ht="23.25">
      <c r="A164" s="46"/>
      <c r="B164" s="37">
        <v>76</v>
      </c>
      <c r="C164" s="38" t="s">
        <v>521</v>
      </c>
      <c r="D164" s="39">
        <v>539000</v>
      </c>
      <c r="E164" s="39">
        <v>539000</v>
      </c>
      <c r="F164" s="39">
        <v>0</v>
      </c>
      <c r="G164" s="39">
        <v>539000</v>
      </c>
      <c r="H164" s="39" t="s">
        <v>522</v>
      </c>
      <c r="I164" s="39"/>
      <c r="J164" s="41"/>
      <c r="K164" s="39"/>
      <c r="L164" s="54"/>
    </row>
    <row r="165" spans="1:12" ht="23.25">
      <c r="A165" s="46"/>
      <c r="B165" s="37">
        <v>77</v>
      </c>
      <c r="C165" s="38" t="s">
        <v>523</v>
      </c>
      <c r="D165" s="39">
        <v>10118.99</v>
      </c>
      <c r="E165" s="39">
        <v>10118.99</v>
      </c>
      <c r="F165" s="39">
        <v>0</v>
      </c>
      <c r="G165" s="39">
        <v>10118.99</v>
      </c>
      <c r="H165" s="39" t="s">
        <v>524</v>
      </c>
      <c r="I165" s="39"/>
      <c r="J165" s="41"/>
      <c r="K165" s="39"/>
      <c r="L165" s="54"/>
    </row>
    <row r="166" spans="1:12" ht="23.25">
      <c r="A166" s="46"/>
      <c r="B166" s="37">
        <v>78</v>
      </c>
      <c r="C166" s="38" t="s">
        <v>525</v>
      </c>
      <c r="D166" s="39">
        <v>18600</v>
      </c>
      <c r="E166" s="39">
        <v>18600</v>
      </c>
      <c r="F166" s="39">
        <v>0</v>
      </c>
      <c r="G166" s="39">
        <v>18600</v>
      </c>
      <c r="H166" s="39" t="s">
        <v>526</v>
      </c>
      <c r="I166" s="39"/>
      <c r="J166" s="42"/>
      <c r="K166" s="39"/>
      <c r="L166" s="54"/>
    </row>
    <row r="167" spans="1:12" ht="23.25">
      <c r="A167" s="46"/>
      <c r="B167" s="37">
        <v>79</v>
      </c>
      <c r="C167" s="38" t="s">
        <v>527</v>
      </c>
      <c r="D167" s="39">
        <v>91420</v>
      </c>
      <c r="E167" s="39">
        <v>93095</v>
      </c>
      <c r="F167" s="39">
        <v>-1675</v>
      </c>
      <c r="G167" s="39">
        <v>93095</v>
      </c>
      <c r="H167" s="39" t="s">
        <v>528</v>
      </c>
      <c r="I167" s="39" t="s">
        <v>529</v>
      </c>
      <c r="J167" s="41"/>
      <c r="K167" s="39"/>
      <c r="L167" s="54"/>
    </row>
    <row r="168" spans="1:12" ht="23.25">
      <c r="A168" s="46"/>
      <c r="B168" s="37"/>
      <c r="C168" s="38"/>
      <c r="D168" s="39"/>
      <c r="E168" s="39"/>
      <c r="F168" s="39">
        <v>0</v>
      </c>
      <c r="G168" s="39"/>
      <c r="H168" s="39" t="s">
        <v>530</v>
      </c>
      <c r="I168" s="39" t="s">
        <v>206</v>
      </c>
      <c r="J168" s="41"/>
      <c r="K168" s="39"/>
      <c r="L168" s="54"/>
    </row>
    <row r="169" spans="1:12" ht="23.25">
      <c r="A169" s="46"/>
      <c r="B169" s="37">
        <v>80</v>
      </c>
      <c r="C169" s="38" t="s">
        <v>531</v>
      </c>
      <c r="D169" s="39">
        <v>34000</v>
      </c>
      <c r="E169" s="39">
        <v>34000</v>
      </c>
      <c r="F169" s="39">
        <v>0</v>
      </c>
      <c r="G169" s="39">
        <v>34000</v>
      </c>
      <c r="H169" s="39" t="s">
        <v>532</v>
      </c>
      <c r="I169" s="39"/>
      <c r="J169" s="41"/>
      <c r="K169" s="39"/>
      <c r="L169" s="54"/>
    </row>
    <row r="170" spans="1:12" ht="23.25">
      <c r="A170" s="46"/>
      <c r="B170" s="37">
        <v>81</v>
      </c>
      <c r="C170" s="38" t="s">
        <v>533</v>
      </c>
      <c r="D170" s="39">
        <v>2400</v>
      </c>
      <c r="E170" s="39">
        <v>2400</v>
      </c>
      <c r="F170" s="39">
        <v>0</v>
      </c>
      <c r="G170" s="39">
        <v>2400</v>
      </c>
      <c r="H170" s="39" t="s">
        <v>534</v>
      </c>
      <c r="I170" s="39"/>
      <c r="J170" s="41"/>
      <c r="K170" s="39"/>
      <c r="L170" s="54"/>
    </row>
    <row r="171" spans="1:12" ht="23.25">
      <c r="A171" s="46"/>
      <c r="B171" s="37">
        <v>82</v>
      </c>
      <c r="C171" s="38" t="s">
        <v>535</v>
      </c>
      <c r="D171" s="39">
        <v>8500</v>
      </c>
      <c r="E171" s="39">
        <v>8500</v>
      </c>
      <c r="F171" s="39">
        <v>0</v>
      </c>
      <c r="G171" s="39">
        <v>8500</v>
      </c>
      <c r="H171" s="39" t="s">
        <v>536</v>
      </c>
      <c r="I171" s="39"/>
      <c r="J171" s="41"/>
      <c r="K171" s="39"/>
      <c r="L171" s="54"/>
    </row>
    <row r="172" spans="2:12" ht="21">
      <c r="B172" s="37">
        <v>83</v>
      </c>
      <c r="C172" s="38" t="s">
        <v>537</v>
      </c>
      <c r="D172" s="39">
        <v>12400</v>
      </c>
      <c r="E172" s="39">
        <v>12400</v>
      </c>
      <c r="F172" s="39">
        <v>0</v>
      </c>
      <c r="G172" s="39">
        <v>12400</v>
      </c>
      <c r="H172" s="39" t="s">
        <v>538</v>
      </c>
      <c r="I172" s="39"/>
      <c r="J172" s="41"/>
      <c r="K172" s="39"/>
      <c r="L172" s="54"/>
    </row>
    <row r="173" spans="2:12" ht="21">
      <c r="B173" s="37">
        <v>84</v>
      </c>
      <c r="C173" s="38" t="s">
        <v>539</v>
      </c>
      <c r="D173" s="39">
        <v>13000</v>
      </c>
      <c r="E173" s="39">
        <v>13000</v>
      </c>
      <c r="F173" s="39">
        <v>0</v>
      </c>
      <c r="G173" s="39">
        <v>13000</v>
      </c>
      <c r="H173" s="39" t="s">
        <v>540</v>
      </c>
      <c r="I173" s="39"/>
      <c r="J173" s="42"/>
      <c r="K173" s="39"/>
      <c r="L173" s="54"/>
    </row>
    <row r="174" spans="2:12" ht="21">
      <c r="B174" s="37">
        <v>85</v>
      </c>
      <c r="C174" s="38" t="s">
        <v>541</v>
      </c>
      <c r="D174" s="39">
        <v>248800</v>
      </c>
      <c r="E174" s="39"/>
      <c r="F174" s="39">
        <v>248800</v>
      </c>
      <c r="G174" s="39">
        <v>248800</v>
      </c>
      <c r="H174" s="39"/>
      <c r="I174" s="39" t="s">
        <v>520</v>
      </c>
      <c r="J174" s="42"/>
      <c r="K174" s="39"/>
      <c r="L174" s="54"/>
    </row>
    <row r="175" spans="2:12" ht="21">
      <c r="B175" s="37">
        <v>86</v>
      </c>
      <c r="C175" s="38" t="s">
        <v>542</v>
      </c>
      <c r="D175" s="39">
        <v>12000</v>
      </c>
      <c r="E175" s="39">
        <v>12000</v>
      </c>
      <c r="F175" s="39">
        <v>0</v>
      </c>
      <c r="G175" s="39"/>
      <c r="H175" s="39" t="s">
        <v>543</v>
      </c>
      <c r="I175" s="39" t="s">
        <v>544</v>
      </c>
      <c r="J175" s="41"/>
      <c r="K175" s="39"/>
      <c r="L175" s="54"/>
    </row>
    <row r="176" spans="2:12" ht="21.75" thickBot="1">
      <c r="B176" s="386" t="s">
        <v>3</v>
      </c>
      <c r="C176" s="387"/>
      <c r="D176" s="64">
        <f>SUM(D9:D175)</f>
        <v>42236946.94</v>
      </c>
      <c r="E176" s="64">
        <f>SUM(E9:E175)</f>
        <v>40275818.49</v>
      </c>
      <c r="F176" s="64">
        <f>SUM(F9:F175)</f>
        <v>-2495.5200000000186</v>
      </c>
      <c r="G176" s="64">
        <f>SUM(G9:G175)</f>
        <v>15185760.46</v>
      </c>
      <c r="H176" s="64"/>
      <c r="I176" s="64"/>
      <c r="J176" s="65"/>
      <c r="K176" s="64">
        <v>42236946.94</v>
      </c>
      <c r="L176" s="54"/>
    </row>
    <row r="177" spans="2:12" ht="21">
      <c r="B177" s="22"/>
      <c r="C177" s="66"/>
      <c r="D177" s="51"/>
      <c r="E177" s="51"/>
      <c r="F177" s="51"/>
      <c r="G177" s="51"/>
      <c r="H177" s="51"/>
      <c r="I177" s="51"/>
      <c r="J177" s="66"/>
      <c r="K177" s="51"/>
      <c r="L177" s="51"/>
    </row>
    <row r="178" spans="2:12" ht="21">
      <c r="B178" s="22"/>
      <c r="C178" s="66" t="s">
        <v>545</v>
      </c>
      <c r="D178" s="51"/>
      <c r="E178" s="51"/>
      <c r="F178" s="51"/>
      <c r="G178" s="51"/>
      <c r="H178" s="51"/>
      <c r="I178" s="51"/>
      <c r="J178" s="66"/>
      <c r="K178" s="51"/>
      <c r="L178" s="51"/>
    </row>
    <row r="179" spans="2:12" ht="21">
      <c r="B179" s="67" t="s">
        <v>546</v>
      </c>
      <c r="C179" s="66"/>
      <c r="D179" s="51"/>
      <c r="E179" s="51"/>
      <c r="F179" s="51"/>
      <c r="G179" s="51"/>
      <c r="H179" s="51"/>
      <c r="I179" s="51"/>
      <c r="J179" s="66"/>
      <c r="K179" s="51"/>
      <c r="L179" s="51"/>
    </row>
    <row r="180" spans="2:12" ht="21">
      <c r="B180" s="67"/>
      <c r="C180" s="66"/>
      <c r="D180" s="51"/>
      <c r="E180" s="51"/>
      <c r="F180" s="51"/>
      <c r="G180" s="51"/>
      <c r="H180" s="51"/>
      <c r="I180" s="51"/>
      <c r="J180" s="66"/>
      <c r="K180" s="51"/>
      <c r="L180" s="51"/>
    </row>
    <row r="181" spans="2:12" ht="21">
      <c r="B181" s="67"/>
      <c r="C181" s="66"/>
      <c r="D181" s="51"/>
      <c r="E181" s="51"/>
      <c r="F181" s="51"/>
      <c r="G181" s="51"/>
      <c r="H181" s="51"/>
      <c r="I181" s="51"/>
      <c r="J181" s="66"/>
      <c r="K181" s="51"/>
      <c r="L181" s="51"/>
    </row>
    <row r="182" spans="2:12" ht="21">
      <c r="B182" s="22"/>
      <c r="C182" s="66"/>
      <c r="D182" s="51"/>
      <c r="E182" s="51"/>
      <c r="F182" s="51"/>
      <c r="G182" s="51"/>
      <c r="H182" s="51"/>
      <c r="I182" s="51"/>
      <c r="J182" s="66"/>
      <c r="K182" s="51"/>
      <c r="L182" s="51"/>
    </row>
    <row r="183" spans="2:12" ht="21">
      <c r="B183" s="22"/>
      <c r="C183" s="66"/>
      <c r="D183" s="51"/>
      <c r="E183" s="51"/>
      <c r="F183" s="51"/>
      <c r="G183" s="51"/>
      <c r="H183" s="51"/>
      <c r="I183" s="51"/>
      <c r="J183" s="66" t="s">
        <v>211</v>
      </c>
      <c r="K183" s="51"/>
      <c r="L183" s="51"/>
    </row>
    <row r="184" spans="2:12" ht="21">
      <c r="B184" s="22"/>
      <c r="C184" s="22" t="s">
        <v>57</v>
      </c>
      <c r="D184" s="23" t="s">
        <v>108</v>
      </c>
      <c r="E184" s="23"/>
      <c r="F184" s="23"/>
      <c r="G184" s="51"/>
      <c r="H184" s="23"/>
      <c r="I184" s="23"/>
      <c r="J184" s="23" t="s">
        <v>212</v>
      </c>
      <c r="K184" s="23"/>
      <c r="L184" s="51"/>
    </row>
    <row r="185" spans="2:12" ht="21">
      <c r="B185" s="22"/>
      <c r="C185" s="22" t="s">
        <v>208</v>
      </c>
      <c r="D185" s="23" t="s">
        <v>63</v>
      </c>
      <c r="E185" s="23"/>
      <c r="F185" s="23"/>
      <c r="G185" s="51"/>
      <c r="H185" s="23"/>
      <c r="I185" s="23"/>
      <c r="J185" s="23" t="s">
        <v>109</v>
      </c>
      <c r="K185" s="23"/>
      <c r="L185" s="51"/>
    </row>
    <row r="186" spans="2:12" ht="21">
      <c r="B186" s="22"/>
      <c r="C186" s="66"/>
      <c r="D186" s="51"/>
      <c r="E186" s="51"/>
      <c r="F186" s="51"/>
      <c r="G186" s="51"/>
      <c r="H186" s="51"/>
      <c r="I186" s="51"/>
      <c r="J186" s="66"/>
      <c r="K186" s="51"/>
      <c r="L186" s="51"/>
    </row>
    <row r="187" spans="2:12" ht="21">
      <c r="B187" s="22"/>
      <c r="C187" s="66"/>
      <c r="D187" s="51"/>
      <c r="E187" s="51"/>
      <c r="F187" s="51"/>
      <c r="G187" s="51"/>
      <c r="H187" s="51"/>
      <c r="I187" s="51"/>
      <c r="J187" s="66"/>
      <c r="K187" s="51"/>
      <c r="L187" s="51"/>
    </row>
    <row r="188" spans="2:12" ht="21">
      <c r="B188" s="22"/>
      <c r="C188" s="66"/>
      <c r="D188" s="51"/>
      <c r="E188" s="51"/>
      <c r="F188" s="51"/>
      <c r="G188" s="51"/>
      <c r="H188" s="51"/>
      <c r="I188" s="51"/>
      <c r="J188" s="66"/>
      <c r="K188" s="51"/>
      <c r="L188" s="51"/>
    </row>
    <row r="189" spans="2:12" ht="21">
      <c r="B189" s="22"/>
      <c r="C189" s="66"/>
      <c r="D189" s="51"/>
      <c r="E189" s="51"/>
      <c r="F189" s="51"/>
      <c r="G189" s="51"/>
      <c r="H189" s="51"/>
      <c r="I189" s="51"/>
      <c r="J189" s="66"/>
      <c r="K189" s="51"/>
      <c r="L189" s="22"/>
    </row>
    <row r="190" spans="2:12" ht="21">
      <c r="B190" s="388"/>
      <c r="C190" s="388"/>
      <c r="D190" s="388"/>
      <c r="E190" s="388"/>
      <c r="F190" s="388"/>
      <c r="G190" s="388"/>
      <c r="H190" s="388"/>
      <c r="I190" s="388"/>
      <c r="J190" s="388"/>
      <c r="K190" s="388"/>
      <c r="L190" s="23"/>
    </row>
    <row r="191" spans="2:12" ht="21">
      <c r="B191" s="22"/>
      <c r="C191" s="22"/>
      <c r="D191" s="23"/>
      <c r="E191" s="23"/>
      <c r="F191" s="23"/>
      <c r="G191" s="23"/>
      <c r="H191" s="23"/>
      <c r="I191" s="23"/>
      <c r="J191" s="22"/>
      <c r="K191" s="23"/>
      <c r="L191" s="23"/>
    </row>
    <row r="192" spans="2:12" ht="21">
      <c r="B192" s="22"/>
      <c r="C192" s="22"/>
      <c r="D192" s="23"/>
      <c r="E192" s="23"/>
      <c r="F192" s="23"/>
      <c r="G192" s="23"/>
      <c r="H192" s="23"/>
      <c r="I192" s="23"/>
      <c r="J192" s="22"/>
      <c r="K192" s="23"/>
      <c r="L192" s="22"/>
    </row>
    <row r="193" spans="2:12" ht="21">
      <c r="B193" s="388"/>
      <c r="C193" s="388"/>
      <c r="D193" s="388"/>
      <c r="E193" s="388"/>
      <c r="F193" s="388"/>
      <c r="G193" s="388"/>
      <c r="H193" s="388"/>
      <c r="I193" s="388"/>
      <c r="J193" s="388"/>
      <c r="K193" s="388"/>
      <c r="L193" s="22"/>
    </row>
    <row r="194" spans="2:12" ht="21">
      <c r="B194" s="388"/>
      <c r="C194" s="388"/>
      <c r="D194" s="388"/>
      <c r="E194" s="388"/>
      <c r="F194" s="388"/>
      <c r="G194" s="388"/>
      <c r="H194" s="388"/>
      <c r="I194" s="388"/>
      <c r="J194" s="388"/>
      <c r="K194" s="388"/>
      <c r="L194" s="23"/>
    </row>
    <row r="195" spans="2:12" ht="21">
      <c r="B195" s="22"/>
      <c r="C195" s="22"/>
      <c r="D195" s="23"/>
      <c r="E195" s="23"/>
      <c r="F195" s="23"/>
      <c r="G195" s="23"/>
      <c r="H195" s="23"/>
      <c r="I195" s="23"/>
      <c r="J195" s="22"/>
      <c r="K195" s="23"/>
      <c r="L195" s="23"/>
    </row>
    <row r="196" spans="2:12" ht="21">
      <c r="B196" s="22"/>
      <c r="C196" s="68"/>
      <c r="D196" s="23"/>
      <c r="E196" s="23"/>
      <c r="F196" s="23"/>
      <c r="G196" s="23"/>
      <c r="H196" s="23"/>
      <c r="I196" s="23"/>
      <c r="J196" s="68"/>
      <c r="K196" s="23"/>
      <c r="L196" s="23"/>
    </row>
    <row r="197" spans="2:12" ht="21">
      <c r="B197" s="22"/>
      <c r="C197" s="22"/>
      <c r="D197" s="23"/>
      <c r="E197" s="23"/>
      <c r="F197" s="23"/>
      <c r="G197" s="23"/>
      <c r="H197" s="23"/>
      <c r="I197" s="23"/>
      <c r="J197" s="22"/>
      <c r="K197" s="23"/>
      <c r="L197" s="47"/>
    </row>
    <row r="198" spans="2:12" ht="21">
      <c r="B198" s="22"/>
      <c r="C198" s="69"/>
      <c r="D198" s="47"/>
      <c r="E198" s="47"/>
      <c r="F198" s="47"/>
      <c r="G198" s="47"/>
      <c r="H198" s="47"/>
      <c r="I198" s="47"/>
      <c r="J198" s="69"/>
      <c r="K198" s="47"/>
      <c r="L198" s="51"/>
    </row>
    <row r="199" spans="2:12" ht="21">
      <c r="B199" s="22"/>
      <c r="C199" s="66"/>
      <c r="D199" s="51"/>
      <c r="E199" s="51"/>
      <c r="F199" s="51"/>
      <c r="G199" s="51"/>
      <c r="H199" s="51"/>
      <c r="I199" s="51"/>
      <c r="J199" s="66"/>
      <c r="K199" s="51"/>
      <c r="L199" s="51"/>
    </row>
    <row r="200" spans="2:12" ht="21">
      <c r="B200" s="22"/>
      <c r="C200" s="66"/>
      <c r="D200" s="51"/>
      <c r="E200" s="51"/>
      <c r="F200" s="51"/>
      <c r="G200" s="51"/>
      <c r="H200" s="51"/>
      <c r="I200" s="51"/>
      <c r="J200" s="66"/>
      <c r="K200" s="51"/>
      <c r="L200" s="51"/>
    </row>
    <row r="201" spans="2:12" ht="21">
      <c r="B201" s="22"/>
      <c r="C201" s="66"/>
      <c r="D201" s="51"/>
      <c r="E201" s="51"/>
      <c r="F201" s="51"/>
      <c r="G201" s="51"/>
      <c r="H201" s="51"/>
      <c r="I201" s="51"/>
      <c r="J201" s="66"/>
      <c r="K201" s="51"/>
      <c r="L201" s="51"/>
    </row>
    <row r="202" spans="2:12" ht="21">
      <c r="B202" s="22"/>
      <c r="C202" s="66"/>
      <c r="D202" s="51"/>
      <c r="E202" s="51"/>
      <c r="F202" s="51"/>
      <c r="G202" s="51"/>
      <c r="H202" s="51"/>
      <c r="I202" s="51"/>
      <c r="J202" s="66"/>
      <c r="K202" s="51"/>
      <c r="L202" s="51"/>
    </row>
    <row r="203" spans="2:12" ht="21">
      <c r="B203" s="22"/>
      <c r="C203" s="66"/>
      <c r="D203" s="51"/>
      <c r="E203" s="51"/>
      <c r="F203" s="51"/>
      <c r="G203" s="51"/>
      <c r="H203" s="51"/>
      <c r="I203" s="51"/>
      <c r="J203" s="66"/>
      <c r="K203" s="51"/>
      <c r="L203" s="51"/>
    </row>
    <row r="204" spans="2:13" ht="23.25">
      <c r="B204" s="22"/>
      <c r="C204" s="66"/>
      <c r="D204" s="51"/>
      <c r="E204" s="51"/>
      <c r="F204" s="51"/>
      <c r="G204" s="51"/>
      <c r="H204" s="51"/>
      <c r="I204" s="51"/>
      <c r="J204" s="66"/>
      <c r="K204" s="51"/>
      <c r="L204" s="51"/>
      <c r="M204" s="46"/>
    </row>
    <row r="205" spans="2:13" ht="23.25">
      <c r="B205" s="22"/>
      <c r="C205" s="66"/>
      <c r="D205" s="51"/>
      <c r="E205" s="51"/>
      <c r="F205" s="51"/>
      <c r="G205" s="51"/>
      <c r="H205" s="51"/>
      <c r="I205" s="51"/>
      <c r="J205" s="66"/>
      <c r="K205" s="51"/>
      <c r="L205" s="51"/>
      <c r="M205" s="46"/>
    </row>
    <row r="206" spans="2:13" ht="23.25">
      <c r="B206" s="22"/>
      <c r="C206" s="66"/>
      <c r="D206" s="51"/>
      <c r="E206" s="51"/>
      <c r="F206" s="51"/>
      <c r="G206" s="51"/>
      <c r="H206" s="51"/>
      <c r="I206" s="51"/>
      <c r="J206" s="66"/>
      <c r="K206" s="51"/>
      <c r="L206" s="51"/>
      <c r="M206" s="46"/>
    </row>
    <row r="207" spans="2:13" ht="23.25">
      <c r="B207" s="22"/>
      <c r="C207" s="66"/>
      <c r="D207" s="51"/>
      <c r="E207" s="51"/>
      <c r="F207" s="51"/>
      <c r="G207" s="51"/>
      <c r="H207" s="51"/>
      <c r="I207" s="51"/>
      <c r="J207" s="66"/>
      <c r="K207" s="51"/>
      <c r="L207" s="51"/>
      <c r="M207" s="46"/>
    </row>
    <row r="208" spans="2:13" ht="23.25">
      <c r="B208" s="22"/>
      <c r="C208" s="66"/>
      <c r="D208" s="51"/>
      <c r="E208" s="51"/>
      <c r="F208" s="51"/>
      <c r="G208" s="51"/>
      <c r="H208" s="51"/>
      <c r="I208" s="51"/>
      <c r="J208" s="66"/>
      <c r="K208" s="51"/>
      <c r="L208" s="51"/>
      <c r="M208" s="46"/>
    </row>
    <row r="209" spans="2:13" ht="23.25">
      <c r="B209" s="22"/>
      <c r="C209" s="66"/>
      <c r="D209" s="51"/>
      <c r="E209" s="51"/>
      <c r="F209" s="51"/>
      <c r="G209" s="51"/>
      <c r="H209" s="51"/>
      <c r="I209" s="51"/>
      <c r="J209" s="66"/>
      <c r="K209" s="51"/>
      <c r="L209" s="51"/>
      <c r="M209" s="46"/>
    </row>
    <row r="210" spans="2:13" ht="23.25">
      <c r="B210" s="22"/>
      <c r="C210" s="66"/>
      <c r="D210" s="51"/>
      <c r="E210" s="51"/>
      <c r="F210" s="51"/>
      <c r="G210" s="51"/>
      <c r="H210" s="51"/>
      <c r="I210" s="51"/>
      <c r="J210" s="66"/>
      <c r="K210" s="51"/>
      <c r="L210" s="51"/>
      <c r="M210" s="46"/>
    </row>
    <row r="211" spans="2:13" ht="23.25">
      <c r="B211" s="22"/>
      <c r="C211" s="66"/>
      <c r="D211" s="51"/>
      <c r="E211" s="51"/>
      <c r="F211" s="51"/>
      <c r="G211" s="51"/>
      <c r="H211" s="51"/>
      <c r="I211" s="51"/>
      <c r="J211" s="66"/>
      <c r="K211" s="51"/>
      <c r="L211" s="51"/>
      <c r="M211" s="46"/>
    </row>
    <row r="212" spans="2:13" ht="23.25">
      <c r="B212" s="22"/>
      <c r="C212" s="66"/>
      <c r="D212" s="51"/>
      <c r="E212" s="51"/>
      <c r="F212" s="51"/>
      <c r="G212" s="51"/>
      <c r="H212" s="51"/>
      <c r="I212" s="51"/>
      <c r="J212" s="66"/>
      <c r="K212" s="51"/>
      <c r="L212" s="51"/>
      <c r="M212" s="46"/>
    </row>
    <row r="213" spans="2:13" ht="23.25">
      <c r="B213" s="22"/>
      <c r="C213" s="66"/>
      <c r="D213" s="51"/>
      <c r="E213" s="51"/>
      <c r="F213" s="51"/>
      <c r="G213" s="51"/>
      <c r="H213" s="51"/>
      <c r="I213" s="51"/>
      <c r="J213" s="66"/>
      <c r="K213" s="51"/>
      <c r="L213" s="51"/>
      <c r="M213" s="46"/>
    </row>
    <row r="214" spans="2:13" ht="21">
      <c r="B214" s="22"/>
      <c r="C214" s="66"/>
      <c r="D214" s="51"/>
      <c r="E214" s="51"/>
      <c r="F214" s="51"/>
      <c r="G214" s="51"/>
      <c r="H214" s="51"/>
      <c r="I214" s="51"/>
      <c r="J214" s="66"/>
      <c r="K214" s="51"/>
      <c r="L214" s="22"/>
      <c r="M214" s="70"/>
    </row>
    <row r="215" spans="2:13" ht="23.25">
      <c r="B215" s="388"/>
      <c r="C215" s="388"/>
      <c r="D215" s="388"/>
      <c r="E215" s="388"/>
      <c r="F215" s="388"/>
      <c r="G215" s="388"/>
      <c r="H215" s="388"/>
      <c r="I215" s="388"/>
      <c r="J215" s="388"/>
      <c r="K215" s="388"/>
      <c r="L215" s="23"/>
      <c r="M215" s="46"/>
    </row>
    <row r="216" spans="2:13" ht="23.25">
      <c r="B216" s="22"/>
      <c r="C216" s="22"/>
      <c r="D216" s="23"/>
      <c r="E216" s="23"/>
      <c r="F216" s="23"/>
      <c r="G216" s="23"/>
      <c r="H216" s="23"/>
      <c r="I216" s="23"/>
      <c r="J216" s="22"/>
      <c r="K216" s="23"/>
      <c r="L216" s="54"/>
      <c r="M216" s="46"/>
    </row>
    <row r="217" spans="2:13" ht="23.25">
      <c r="B217" s="63"/>
      <c r="C217" s="63"/>
      <c r="D217" s="54"/>
      <c r="E217" s="54"/>
      <c r="F217" s="54"/>
      <c r="G217" s="54"/>
      <c r="H217" s="54"/>
      <c r="I217" s="54"/>
      <c r="J217" s="63"/>
      <c r="K217" s="54"/>
      <c r="L217" s="23"/>
      <c r="M217" s="46"/>
    </row>
    <row r="218" spans="2:13" ht="23.25">
      <c r="B218" s="22"/>
      <c r="C218" s="22"/>
      <c r="D218" s="23"/>
      <c r="E218" s="23"/>
      <c r="F218" s="23"/>
      <c r="G218" s="23"/>
      <c r="H218" s="23"/>
      <c r="I218" s="23"/>
      <c r="J218" s="22"/>
      <c r="K218" s="23"/>
      <c r="L218" s="23"/>
      <c r="M218" s="46"/>
    </row>
    <row r="219" spans="2:13" ht="23.25">
      <c r="B219" s="63"/>
      <c r="C219" s="22"/>
      <c r="D219" s="23"/>
      <c r="E219" s="23"/>
      <c r="F219" s="23"/>
      <c r="G219" s="23"/>
      <c r="H219" s="23"/>
      <c r="I219" s="23"/>
      <c r="J219" s="22"/>
      <c r="K219" s="23"/>
      <c r="L219" s="22"/>
      <c r="M219" s="46"/>
    </row>
    <row r="220" spans="2:12" ht="21">
      <c r="B220" s="388"/>
      <c r="C220" s="388"/>
      <c r="D220" s="388"/>
      <c r="E220" s="388"/>
      <c r="F220" s="388"/>
      <c r="G220" s="388"/>
      <c r="H220" s="388"/>
      <c r="I220" s="388"/>
      <c r="J220" s="388"/>
      <c r="K220" s="388"/>
      <c r="L220" s="22"/>
    </row>
    <row r="221" spans="2:12" ht="21">
      <c r="B221" s="388"/>
      <c r="C221" s="388"/>
      <c r="D221" s="388"/>
      <c r="E221" s="388"/>
      <c r="F221" s="388"/>
      <c r="G221" s="388"/>
      <c r="H221" s="388"/>
      <c r="I221" s="388"/>
      <c r="J221" s="388"/>
      <c r="K221" s="388"/>
      <c r="L221" s="23"/>
    </row>
    <row r="222" spans="2:12" ht="21">
      <c r="B222" s="22"/>
      <c r="C222" s="22"/>
      <c r="D222" s="23"/>
      <c r="E222" s="23"/>
      <c r="F222" s="23"/>
      <c r="G222" s="23"/>
      <c r="H222" s="23"/>
      <c r="I222" s="23"/>
      <c r="J222" s="22"/>
      <c r="K222" s="23"/>
      <c r="L222" s="23"/>
    </row>
    <row r="223" spans="2:12" ht="21">
      <c r="B223" s="22"/>
      <c r="C223" s="68"/>
      <c r="D223" s="23"/>
      <c r="E223" s="23"/>
      <c r="F223" s="23"/>
      <c r="G223" s="23"/>
      <c r="H223" s="23"/>
      <c r="I223" s="23"/>
      <c r="J223" s="68"/>
      <c r="K223" s="23"/>
      <c r="L223" s="23"/>
    </row>
    <row r="224" spans="2:12" ht="21">
      <c r="B224" s="22"/>
      <c r="C224" s="22"/>
      <c r="D224" s="23"/>
      <c r="E224" s="23"/>
      <c r="F224" s="23"/>
      <c r="G224" s="23"/>
      <c r="H224" s="23"/>
      <c r="I224" s="23"/>
      <c r="J224" s="22"/>
      <c r="K224" s="23"/>
      <c r="L224" s="47"/>
    </row>
    <row r="225" spans="2:12" ht="21">
      <c r="B225" s="22"/>
      <c r="C225" s="69"/>
      <c r="D225" s="47"/>
      <c r="E225" s="47"/>
      <c r="F225" s="47"/>
      <c r="G225" s="47"/>
      <c r="H225" s="47"/>
      <c r="I225" s="47"/>
      <c r="J225" s="69"/>
      <c r="K225" s="47"/>
      <c r="L225" s="51"/>
    </row>
    <row r="226" spans="2:12" ht="21">
      <c r="B226" s="22"/>
      <c r="C226" s="66"/>
      <c r="D226" s="51"/>
      <c r="E226" s="51"/>
      <c r="F226" s="51"/>
      <c r="G226" s="51"/>
      <c r="H226" s="51"/>
      <c r="I226" s="51"/>
      <c r="J226" s="66"/>
      <c r="K226" s="51"/>
      <c r="L226" s="51"/>
    </row>
    <row r="227" spans="2:12" ht="21">
      <c r="B227" s="22"/>
      <c r="C227" s="66"/>
      <c r="D227" s="51"/>
      <c r="E227" s="51"/>
      <c r="F227" s="51"/>
      <c r="G227" s="51"/>
      <c r="H227" s="51"/>
      <c r="I227" s="51"/>
      <c r="J227" s="66"/>
      <c r="K227" s="51"/>
      <c r="L227" s="51"/>
    </row>
    <row r="228" spans="2:12" ht="21">
      <c r="B228" s="22"/>
      <c r="C228" s="66"/>
      <c r="D228" s="51"/>
      <c r="E228" s="51"/>
      <c r="F228" s="51"/>
      <c r="G228" s="51"/>
      <c r="H228" s="51"/>
      <c r="I228" s="51"/>
      <c r="J228" s="66"/>
      <c r="K228" s="51"/>
      <c r="L228" s="51"/>
    </row>
    <row r="229" spans="2:12" ht="21">
      <c r="B229" s="22"/>
      <c r="C229" s="66"/>
      <c r="D229" s="51"/>
      <c r="E229" s="51"/>
      <c r="F229" s="51"/>
      <c r="G229" s="51"/>
      <c r="H229" s="51"/>
      <c r="I229" s="51"/>
      <c r="J229" s="66"/>
      <c r="K229" s="51"/>
      <c r="L229" s="51"/>
    </row>
    <row r="230" spans="2:12" ht="21">
      <c r="B230" s="22"/>
      <c r="C230" s="66"/>
      <c r="D230" s="51"/>
      <c r="E230" s="51"/>
      <c r="F230" s="51"/>
      <c r="G230" s="51"/>
      <c r="H230" s="51"/>
      <c r="I230" s="51"/>
      <c r="J230" s="66"/>
      <c r="K230" s="51"/>
      <c r="L230" s="51"/>
    </row>
    <row r="231" spans="2:12" ht="21">
      <c r="B231" s="22"/>
      <c r="C231" s="66"/>
      <c r="D231" s="51"/>
      <c r="E231" s="51"/>
      <c r="F231" s="51"/>
      <c r="G231" s="51"/>
      <c r="H231" s="51"/>
      <c r="I231" s="51"/>
      <c r="J231" s="66"/>
      <c r="K231" s="51"/>
      <c r="L231" s="51"/>
    </row>
    <row r="232" spans="2:12" ht="21">
      <c r="B232" s="22"/>
      <c r="C232" s="66"/>
      <c r="D232" s="51"/>
      <c r="E232" s="51"/>
      <c r="F232" s="51"/>
      <c r="G232" s="51"/>
      <c r="H232" s="51"/>
      <c r="I232" s="51"/>
      <c r="J232" s="66"/>
      <c r="K232" s="51"/>
      <c r="L232" s="51"/>
    </row>
    <row r="233" spans="2:12" ht="21">
      <c r="B233" s="22"/>
      <c r="C233" s="66"/>
      <c r="D233" s="51"/>
      <c r="E233" s="51"/>
      <c r="F233" s="51"/>
      <c r="G233" s="51"/>
      <c r="H233" s="51"/>
      <c r="I233" s="51"/>
      <c r="J233" s="66"/>
      <c r="K233" s="51"/>
      <c r="L233" s="51"/>
    </row>
    <row r="234" spans="2:12" ht="21">
      <c r="B234" s="22"/>
      <c r="C234" s="66"/>
      <c r="D234" s="51"/>
      <c r="E234" s="51"/>
      <c r="F234" s="51"/>
      <c r="G234" s="51"/>
      <c r="H234" s="51"/>
      <c r="I234" s="51"/>
      <c r="J234" s="66"/>
      <c r="K234" s="51"/>
      <c r="L234" s="51"/>
    </row>
    <row r="235" spans="2:12" ht="21">
      <c r="B235" s="22"/>
      <c r="C235" s="66"/>
      <c r="D235" s="51"/>
      <c r="E235" s="51"/>
      <c r="F235" s="51"/>
      <c r="G235" s="51"/>
      <c r="H235" s="51"/>
      <c r="I235" s="51"/>
      <c r="J235" s="66"/>
      <c r="K235" s="51"/>
      <c r="L235" s="51"/>
    </row>
    <row r="236" spans="2:12" ht="21">
      <c r="B236" s="22"/>
      <c r="C236" s="66"/>
      <c r="D236" s="51"/>
      <c r="E236" s="51"/>
      <c r="F236" s="51"/>
      <c r="G236" s="51"/>
      <c r="H236" s="51"/>
      <c r="I236" s="51"/>
      <c r="J236" s="66"/>
      <c r="K236" s="51"/>
      <c r="L236" s="51"/>
    </row>
    <row r="237" spans="2:12" ht="21">
      <c r="B237" s="22"/>
      <c r="C237" s="66"/>
      <c r="D237" s="51"/>
      <c r="E237" s="51"/>
      <c r="F237" s="51"/>
      <c r="G237" s="51"/>
      <c r="H237" s="51"/>
      <c r="I237" s="51"/>
      <c r="J237" s="66"/>
      <c r="K237" s="51"/>
      <c r="L237" s="51"/>
    </row>
    <row r="238" spans="2:12" ht="21">
      <c r="B238" s="22"/>
      <c r="C238" s="66"/>
      <c r="D238" s="51"/>
      <c r="E238" s="51"/>
      <c r="F238" s="51"/>
      <c r="G238" s="51"/>
      <c r="H238" s="51"/>
      <c r="I238" s="51"/>
      <c r="J238" s="66"/>
      <c r="K238" s="51"/>
      <c r="L238" s="51"/>
    </row>
    <row r="239" spans="2:12" ht="21">
      <c r="B239" s="22"/>
      <c r="C239" s="66"/>
      <c r="D239" s="51"/>
      <c r="E239" s="51"/>
      <c r="F239" s="51"/>
      <c r="G239" s="51"/>
      <c r="H239" s="51"/>
      <c r="I239" s="51"/>
      <c r="J239" s="66"/>
      <c r="K239" s="51"/>
      <c r="L239" s="51"/>
    </row>
    <row r="240" spans="2:12" ht="21">
      <c r="B240" s="22"/>
      <c r="C240" s="66"/>
      <c r="D240" s="51"/>
      <c r="E240" s="51"/>
      <c r="F240" s="51"/>
      <c r="G240" s="51"/>
      <c r="H240" s="51"/>
      <c r="I240" s="51"/>
      <c r="J240" s="66"/>
      <c r="K240" s="51"/>
      <c r="L240" s="22"/>
    </row>
    <row r="241" spans="2:12" ht="21">
      <c r="B241" s="388"/>
      <c r="C241" s="388"/>
      <c r="D241" s="388"/>
      <c r="E241" s="388"/>
      <c r="F241" s="388"/>
      <c r="G241" s="388"/>
      <c r="H241" s="388"/>
      <c r="I241" s="388"/>
      <c r="J241" s="388"/>
      <c r="K241" s="388"/>
      <c r="L241" s="22"/>
    </row>
    <row r="242" spans="2:12" ht="21">
      <c r="B242" s="388"/>
      <c r="C242" s="388"/>
      <c r="D242" s="388"/>
      <c r="E242" s="388"/>
      <c r="F242" s="388"/>
      <c r="G242" s="388"/>
      <c r="H242" s="388"/>
      <c r="I242" s="388"/>
      <c r="J242" s="388"/>
      <c r="K242" s="388"/>
      <c r="L242" s="23"/>
    </row>
    <row r="243" spans="2:12" ht="21">
      <c r="B243" s="22"/>
      <c r="C243" s="22"/>
      <c r="D243" s="23"/>
      <c r="E243" s="23"/>
      <c r="F243" s="23"/>
      <c r="G243" s="23"/>
      <c r="H243" s="23"/>
      <c r="I243" s="23"/>
      <c r="J243" s="22"/>
      <c r="K243" s="23"/>
      <c r="L243" s="23"/>
    </row>
    <row r="244" spans="2:12" ht="21">
      <c r="B244" s="22"/>
      <c r="C244" s="22"/>
      <c r="D244" s="23"/>
      <c r="E244" s="23"/>
      <c r="F244" s="23"/>
      <c r="G244" s="23"/>
      <c r="H244" s="23"/>
      <c r="I244" s="23"/>
      <c r="J244" s="22"/>
      <c r="K244" s="23"/>
      <c r="L244" s="23"/>
    </row>
    <row r="245" spans="2:12" ht="21">
      <c r="B245" s="22"/>
      <c r="C245" s="22"/>
      <c r="D245" s="23"/>
      <c r="E245" s="23"/>
      <c r="F245" s="23"/>
      <c r="G245" s="23"/>
      <c r="H245" s="23"/>
      <c r="I245" s="23"/>
      <c r="J245" s="22"/>
      <c r="K245" s="23"/>
      <c r="L245" s="23"/>
    </row>
    <row r="246" spans="2:12" ht="21">
      <c r="B246" s="22"/>
      <c r="C246" s="22"/>
      <c r="D246" s="23"/>
      <c r="E246" s="23"/>
      <c r="F246" s="23"/>
      <c r="G246" s="23"/>
      <c r="H246" s="23"/>
      <c r="I246" s="23"/>
      <c r="J246" s="22"/>
      <c r="K246" s="23"/>
      <c r="L246" s="23"/>
    </row>
    <row r="247" spans="2:12" ht="21">
      <c r="B247" s="22"/>
      <c r="C247" s="22"/>
      <c r="D247" s="23"/>
      <c r="E247" s="23"/>
      <c r="F247" s="23"/>
      <c r="G247" s="23"/>
      <c r="H247" s="23"/>
      <c r="I247" s="23"/>
      <c r="J247" s="22"/>
      <c r="K247" s="23"/>
      <c r="L247" s="23"/>
    </row>
    <row r="248" spans="2:12" ht="21">
      <c r="B248" s="22"/>
      <c r="C248" s="22"/>
      <c r="D248" s="23"/>
      <c r="E248" s="23"/>
      <c r="F248" s="23"/>
      <c r="G248" s="23"/>
      <c r="H248" s="23"/>
      <c r="I248" s="23"/>
      <c r="J248" s="22"/>
      <c r="K248" s="23"/>
      <c r="L248" s="23"/>
    </row>
    <row r="249" spans="2:12" ht="21">
      <c r="B249" s="22"/>
      <c r="C249" s="22"/>
      <c r="D249" s="23"/>
      <c r="E249" s="23"/>
      <c r="F249" s="23"/>
      <c r="G249" s="23"/>
      <c r="H249" s="23"/>
      <c r="I249" s="23"/>
      <c r="J249" s="22"/>
      <c r="K249" s="23"/>
      <c r="L249" s="23"/>
    </row>
    <row r="250" spans="2:12" ht="21">
      <c r="B250" s="22"/>
      <c r="C250" s="22"/>
      <c r="D250" s="23"/>
      <c r="E250" s="23"/>
      <c r="F250" s="23"/>
      <c r="G250" s="23"/>
      <c r="H250" s="23"/>
      <c r="I250" s="23"/>
      <c r="J250" s="22"/>
      <c r="K250" s="23"/>
      <c r="L250" s="22"/>
    </row>
    <row r="251" spans="2:12" ht="21">
      <c r="B251" s="388"/>
      <c r="C251" s="388"/>
      <c r="D251" s="388"/>
      <c r="E251" s="388"/>
      <c r="F251" s="388"/>
      <c r="G251" s="388"/>
      <c r="H251" s="388"/>
      <c r="I251" s="388"/>
      <c r="J251" s="388"/>
      <c r="K251" s="388"/>
      <c r="L251" s="22"/>
    </row>
    <row r="252" spans="2:12" ht="21">
      <c r="B252" s="388"/>
      <c r="C252" s="388"/>
      <c r="D252" s="388"/>
      <c r="E252" s="388"/>
      <c r="F252" s="388"/>
      <c r="G252" s="388"/>
      <c r="H252" s="388"/>
      <c r="I252" s="388"/>
      <c r="J252" s="388"/>
      <c r="K252" s="388"/>
      <c r="L252" s="23"/>
    </row>
    <row r="253" spans="2:12" ht="21">
      <c r="B253" s="22"/>
      <c r="C253" s="22"/>
      <c r="D253" s="23"/>
      <c r="E253" s="23"/>
      <c r="F253" s="23"/>
      <c r="G253" s="23"/>
      <c r="H253" s="23"/>
      <c r="I253" s="23"/>
      <c r="J253" s="22"/>
      <c r="K253" s="23"/>
      <c r="L253" s="23"/>
    </row>
    <row r="254" spans="2:12" ht="21">
      <c r="B254" s="22"/>
      <c r="C254" s="68"/>
      <c r="D254" s="23"/>
      <c r="E254" s="23"/>
      <c r="F254" s="23"/>
      <c r="G254" s="23"/>
      <c r="H254" s="23"/>
      <c r="I254" s="23"/>
      <c r="J254" s="68"/>
      <c r="K254" s="23"/>
      <c r="L254" s="23"/>
    </row>
    <row r="255" spans="2:12" ht="21">
      <c r="B255" s="22"/>
      <c r="C255" s="22"/>
      <c r="D255" s="23"/>
      <c r="E255" s="23"/>
      <c r="F255" s="23"/>
      <c r="G255" s="23"/>
      <c r="H255" s="23"/>
      <c r="I255" s="23"/>
      <c r="J255" s="22"/>
      <c r="K255" s="23"/>
      <c r="L255" s="47"/>
    </row>
    <row r="256" spans="2:12" ht="21">
      <c r="B256" s="22"/>
      <c r="C256" s="69"/>
      <c r="D256" s="47"/>
      <c r="E256" s="47"/>
      <c r="F256" s="47"/>
      <c r="G256" s="47"/>
      <c r="H256" s="47"/>
      <c r="I256" s="47"/>
      <c r="J256" s="69"/>
      <c r="K256" s="47"/>
      <c r="L256" s="51"/>
    </row>
    <row r="257" spans="2:12" ht="21">
      <c r="B257" s="22"/>
      <c r="C257" s="66"/>
      <c r="D257" s="51"/>
      <c r="E257" s="51"/>
      <c r="F257" s="51"/>
      <c r="G257" s="51"/>
      <c r="H257" s="51"/>
      <c r="I257" s="51"/>
      <c r="J257" s="66"/>
      <c r="K257" s="51"/>
      <c r="L257" s="51"/>
    </row>
    <row r="258" spans="2:12" ht="21">
      <c r="B258" s="22"/>
      <c r="C258" s="66"/>
      <c r="D258" s="51"/>
      <c r="E258" s="51"/>
      <c r="F258" s="51"/>
      <c r="G258" s="51"/>
      <c r="H258" s="51"/>
      <c r="I258" s="51"/>
      <c r="J258" s="66"/>
      <c r="K258" s="51"/>
      <c r="L258" s="51"/>
    </row>
    <row r="259" spans="2:12" ht="21">
      <c r="B259" s="22"/>
      <c r="C259" s="66"/>
      <c r="D259" s="51"/>
      <c r="E259" s="51"/>
      <c r="F259" s="51"/>
      <c r="G259" s="51"/>
      <c r="H259" s="51"/>
      <c r="I259" s="51"/>
      <c r="J259" s="66"/>
      <c r="K259" s="51"/>
      <c r="L259" s="51"/>
    </row>
    <row r="260" spans="2:12" ht="21">
      <c r="B260" s="22"/>
      <c r="C260" s="66"/>
      <c r="D260" s="51"/>
      <c r="E260" s="51"/>
      <c r="F260" s="51"/>
      <c r="G260" s="51"/>
      <c r="H260" s="51"/>
      <c r="I260" s="51"/>
      <c r="J260" s="66"/>
      <c r="K260" s="51"/>
      <c r="L260" s="51"/>
    </row>
    <row r="261" spans="2:12" ht="21">
      <c r="B261" s="22"/>
      <c r="C261" s="66"/>
      <c r="D261" s="51"/>
      <c r="E261" s="51"/>
      <c r="F261" s="51"/>
      <c r="G261" s="51"/>
      <c r="H261" s="51"/>
      <c r="I261" s="51"/>
      <c r="J261" s="66"/>
      <c r="K261" s="51"/>
      <c r="L261" s="51"/>
    </row>
    <row r="262" spans="2:12" ht="21">
      <c r="B262" s="22"/>
      <c r="C262" s="66"/>
      <c r="D262" s="51"/>
      <c r="E262" s="51"/>
      <c r="F262" s="51"/>
      <c r="G262" s="51"/>
      <c r="H262" s="51"/>
      <c r="I262" s="51"/>
      <c r="J262" s="66"/>
      <c r="K262" s="51"/>
      <c r="L262" s="51"/>
    </row>
    <row r="263" spans="2:12" ht="21">
      <c r="B263" s="22"/>
      <c r="C263" s="66"/>
      <c r="D263" s="51"/>
      <c r="E263" s="51"/>
      <c r="F263" s="51"/>
      <c r="G263" s="51"/>
      <c r="H263" s="51"/>
      <c r="I263" s="51"/>
      <c r="J263" s="66"/>
      <c r="K263" s="51"/>
      <c r="L263" s="51"/>
    </row>
    <row r="264" spans="2:12" ht="21">
      <c r="B264" s="22"/>
      <c r="C264" s="66"/>
      <c r="D264" s="51"/>
      <c r="E264" s="51"/>
      <c r="F264" s="51"/>
      <c r="G264" s="51"/>
      <c r="H264" s="51"/>
      <c r="I264" s="51"/>
      <c r="J264" s="66"/>
      <c r="K264" s="51"/>
      <c r="L264" s="51"/>
    </row>
    <row r="265" spans="2:12" ht="21">
      <c r="B265" s="22"/>
      <c r="C265" s="66"/>
      <c r="D265" s="51"/>
      <c r="E265" s="51"/>
      <c r="F265" s="51"/>
      <c r="G265" s="51"/>
      <c r="H265" s="51"/>
      <c r="I265" s="51"/>
      <c r="J265" s="66"/>
      <c r="K265" s="51"/>
      <c r="L265" s="51"/>
    </row>
    <row r="266" spans="2:12" ht="21">
      <c r="B266" s="22"/>
      <c r="C266" s="66"/>
      <c r="D266" s="51"/>
      <c r="E266" s="51"/>
      <c r="F266" s="51"/>
      <c r="G266" s="51"/>
      <c r="H266" s="51"/>
      <c r="I266" s="51"/>
      <c r="J266" s="66"/>
      <c r="K266" s="51"/>
      <c r="L266" s="51"/>
    </row>
    <row r="267" spans="2:12" ht="21">
      <c r="B267" s="22"/>
      <c r="C267" s="66"/>
      <c r="D267" s="51"/>
      <c r="E267" s="51"/>
      <c r="F267" s="51"/>
      <c r="G267" s="51"/>
      <c r="H267" s="51"/>
      <c r="I267" s="51"/>
      <c r="J267" s="66"/>
      <c r="K267" s="51"/>
      <c r="L267" s="51"/>
    </row>
    <row r="268" spans="2:12" ht="21">
      <c r="B268" s="22"/>
      <c r="C268" s="66"/>
      <c r="D268" s="51"/>
      <c r="E268" s="51"/>
      <c r="F268" s="51"/>
      <c r="G268" s="51"/>
      <c r="H268" s="51"/>
      <c r="I268" s="51"/>
      <c r="J268" s="66"/>
      <c r="K268" s="51"/>
      <c r="L268" s="51"/>
    </row>
    <row r="269" spans="2:12" ht="21">
      <c r="B269" s="22"/>
      <c r="C269" s="66"/>
      <c r="D269" s="51"/>
      <c r="E269" s="51"/>
      <c r="F269" s="51"/>
      <c r="G269" s="51"/>
      <c r="H269" s="51"/>
      <c r="I269" s="51"/>
      <c r="J269" s="66"/>
      <c r="K269" s="51"/>
      <c r="L269" s="51"/>
    </row>
    <row r="270" spans="2:12" ht="21">
      <c r="B270" s="22"/>
      <c r="C270" s="66"/>
      <c r="D270" s="51"/>
      <c r="E270" s="51"/>
      <c r="F270" s="51"/>
      <c r="G270" s="51"/>
      <c r="H270" s="51"/>
      <c r="I270" s="51"/>
      <c r="J270" s="66"/>
      <c r="K270" s="51"/>
      <c r="L270" s="51"/>
    </row>
    <row r="271" spans="2:12" ht="21">
      <c r="B271" s="22"/>
      <c r="C271" s="66"/>
      <c r="D271" s="51"/>
      <c r="E271" s="51"/>
      <c r="F271" s="51"/>
      <c r="G271" s="51"/>
      <c r="H271" s="51"/>
      <c r="I271" s="51"/>
      <c r="J271" s="66"/>
      <c r="K271" s="51"/>
      <c r="L271" s="51"/>
    </row>
    <row r="272" spans="2:12" ht="21">
      <c r="B272" s="22"/>
      <c r="C272" s="66"/>
      <c r="D272" s="51"/>
      <c r="E272" s="51"/>
      <c r="F272" s="51"/>
      <c r="G272" s="51"/>
      <c r="H272" s="51"/>
      <c r="I272" s="51"/>
      <c r="J272" s="66"/>
      <c r="K272" s="51"/>
      <c r="L272" s="22"/>
    </row>
    <row r="273" spans="2:12" ht="21">
      <c r="B273" s="388"/>
      <c r="C273" s="388"/>
      <c r="D273" s="388"/>
      <c r="E273" s="388"/>
      <c r="F273" s="388"/>
      <c r="G273" s="388"/>
      <c r="H273" s="388"/>
      <c r="I273" s="388"/>
      <c r="J273" s="388"/>
      <c r="K273" s="388"/>
      <c r="L273" s="23"/>
    </row>
    <row r="274" spans="2:12" ht="21">
      <c r="B274" s="22"/>
      <c r="C274" s="22"/>
      <c r="D274" s="23"/>
      <c r="E274" s="23"/>
      <c r="F274" s="23"/>
      <c r="G274" s="23"/>
      <c r="H274" s="23"/>
      <c r="I274" s="23"/>
      <c r="J274" s="22"/>
      <c r="K274" s="23"/>
      <c r="L274" s="23"/>
    </row>
    <row r="275" spans="2:12" ht="21">
      <c r="B275" s="22"/>
      <c r="C275" s="22"/>
      <c r="D275" s="23"/>
      <c r="E275" s="23"/>
      <c r="F275" s="23"/>
      <c r="G275" s="23"/>
      <c r="H275" s="23"/>
      <c r="I275" s="23"/>
      <c r="J275" s="22"/>
      <c r="K275" s="23"/>
      <c r="L275" s="54"/>
    </row>
    <row r="276" spans="2:12" ht="21">
      <c r="B276" s="63"/>
      <c r="C276" s="63"/>
      <c r="D276" s="54"/>
      <c r="E276" s="54"/>
      <c r="F276" s="54"/>
      <c r="G276" s="54"/>
      <c r="H276" s="54"/>
      <c r="I276" s="54"/>
      <c r="J276" s="63"/>
      <c r="K276" s="54"/>
      <c r="L276" s="54"/>
    </row>
    <row r="277" spans="2:12" ht="21">
      <c r="B277" s="63"/>
      <c r="C277" s="63"/>
      <c r="D277" s="54"/>
      <c r="E277" s="54"/>
      <c r="F277" s="54"/>
      <c r="G277" s="54"/>
      <c r="H277" s="54"/>
      <c r="I277" s="54"/>
      <c r="J277" s="63"/>
      <c r="K277" s="54"/>
      <c r="L277" s="54"/>
    </row>
    <row r="278" spans="2:12" ht="21">
      <c r="B278" s="63"/>
      <c r="C278" s="63"/>
      <c r="D278" s="54"/>
      <c r="E278" s="54"/>
      <c r="F278" s="54"/>
      <c r="G278" s="54"/>
      <c r="H278" s="54"/>
      <c r="I278" s="54"/>
      <c r="J278" s="63"/>
      <c r="K278" s="54"/>
      <c r="L278" s="54"/>
    </row>
    <row r="279" spans="2:12" ht="21">
      <c r="B279" s="63"/>
      <c r="C279" s="63"/>
      <c r="D279" s="54"/>
      <c r="E279" s="54"/>
      <c r="F279" s="54"/>
      <c r="G279" s="54"/>
      <c r="H279" s="54"/>
      <c r="I279" s="54"/>
      <c r="J279" s="63"/>
      <c r="K279" s="54"/>
      <c r="L279" s="54"/>
    </row>
    <row r="280" spans="2:12" ht="21">
      <c r="B280" s="63"/>
      <c r="C280" s="63"/>
      <c r="D280" s="54"/>
      <c r="E280" s="54"/>
      <c r="F280" s="54"/>
      <c r="G280" s="54"/>
      <c r="H280" s="54"/>
      <c r="I280" s="54"/>
      <c r="J280" s="63"/>
      <c r="K280" s="54"/>
      <c r="L280" s="54"/>
    </row>
    <row r="281" spans="2:12" ht="21">
      <c r="B281" s="63"/>
      <c r="C281" s="63"/>
      <c r="D281" s="54"/>
      <c r="E281" s="54"/>
      <c r="F281" s="54"/>
      <c r="G281" s="54"/>
      <c r="H281" s="54"/>
      <c r="I281" s="54"/>
      <c r="J281" s="63"/>
      <c r="K281" s="54"/>
      <c r="L281" s="22"/>
    </row>
    <row r="282" spans="2:12" ht="21">
      <c r="B282" s="388"/>
      <c r="C282" s="388"/>
      <c r="D282" s="388"/>
      <c r="E282" s="388"/>
      <c r="F282" s="388"/>
      <c r="G282" s="388"/>
      <c r="H282" s="388"/>
      <c r="I282" s="388"/>
      <c r="J282" s="388"/>
      <c r="K282" s="388"/>
      <c r="L282" s="22"/>
    </row>
    <row r="283" spans="2:12" ht="21">
      <c r="B283" s="388"/>
      <c r="C283" s="388"/>
      <c r="D283" s="388"/>
      <c r="E283" s="388"/>
      <c r="F283" s="388"/>
      <c r="G283" s="388"/>
      <c r="H283" s="388"/>
      <c r="I283" s="388"/>
      <c r="J283" s="388"/>
      <c r="K283" s="388"/>
      <c r="L283" s="23"/>
    </row>
    <row r="284" spans="2:12" ht="21">
      <c r="B284" s="22"/>
      <c r="C284" s="22"/>
      <c r="D284" s="23"/>
      <c r="E284" s="23"/>
      <c r="F284" s="23"/>
      <c r="G284" s="23"/>
      <c r="H284" s="23"/>
      <c r="I284" s="23"/>
      <c r="J284" s="22"/>
      <c r="K284" s="23"/>
      <c r="L284" s="23"/>
    </row>
    <row r="285" spans="2:12" ht="21">
      <c r="B285" s="22"/>
      <c r="C285" s="68"/>
      <c r="D285" s="23"/>
      <c r="E285" s="23"/>
      <c r="F285" s="23"/>
      <c r="G285" s="23"/>
      <c r="H285" s="23"/>
      <c r="I285" s="23"/>
      <c r="J285" s="68"/>
      <c r="K285" s="23"/>
      <c r="L285" s="23"/>
    </row>
    <row r="286" spans="2:12" ht="21">
      <c r="B286" s="22"/>
      <c r="C286" s="22"/>
      <c r="D286" s="23"/>
      <c r="E286" s="23"/>
      <c r="F286" s="23"/>
      <c r="G286" s="23"/>
      <c r="H286" s="23"/>
      <c r="I286" s="23"/>
      <c r="J286" s="22"/>
      <c r="K286" s="23"/>
      <c r="L286" s="47"/>
    </row>
    <row r="287" spans="2:12" ht="21">
      <c r="B287" s="22"/>
      <c r="C287" s="69"/>
      <c r="D287" s="47"/>
      <c r="E287" s="47"/>
      <c r="F287" s="47"/>
      <c r="G287" s="47"/>
      <c r="H287" s="47"/>
      <c r="I287" s="47"/>
      <c r="J287" s="69"/>
      <c r="K287" s="47"/>
      <c r="L287" s="51"/>
    </row>
    <row r="288" spans="2:12" ht="21">
      <c r="B288" s="22"/>
      <c r="C288" s="66"/>
      <c r="D288" s="51"/>
      <c r="E288" s="51"/>
      <c r="F288" s="51"/>
      <c r="G288" s="51"/>
      <c r="H288" s="51"/>
      <c r="I288" s="51"/>
      <c r="J288" s="66"/>
      <c r="K288" s="51"/>
      <c r="L288" s="51"/>
    </row>
    <row r="289" spans="2:12" ht="21">
      <c r="B289" s="22"/>
      <c r="C289" s="66"/>
      <c r="D289" s="51"/>
      <c r="E289" s="51"/>
      <c r="F289" s="51"/>
      <c r="G289" s="51"/>
      <c r="H289" s="51"/>
      <c r="I289" s="51"/>
      <c r="J289" s="66"/>
      <c r="K289" s="51"/>
      <c r="L289" s="51"/>
    </row>
    <row r="290" spans="2:12" ht="21">
      <c r="B290" s="22"/>
      <c r="C290" s="66"/>
      <c r="D290" s="51"/>
      <c r="E290" s="51"/>
      <c r="F290" s="51"/>
      <c r="G290" s="51"/>
      <c r="H290" s="51"/>
      <c r="I290" s="51"/>
      <c r="J290" s="66"/>
      <c r="K290" s="51"/>
      <c r="L290" s="51"/>
    </row>
    <row r="291" spans="2:12" ht="21">
      <c r="B291" s="22"/>
      <c r="C291" s="66"/>
      <c r="D291" s="51"/>
      <c r="E291" s="51"/>
      <c r="F291" s="51"/>
      <c r="G291" s="51"/>
      <c r="H291" s="51"/>
      <c r="I291" s="51"/>
      <c r="J291" s="66"/>
      <c r="K291" s="51"/>
      <c r="L291" s="51"/>
    </row>
    <row r="292" spans="2:12" ht="21">
      <c r="B292" s="22"/>
      <c r="C292" s="66"/>
      <c r="D292" s="51"/>
      <c r="E292" s="51"/>
      <c r="F292" s="51"/>
      <c r="G292" s="51"/>
      <c r="H292" s="51"/>
      <c r="I292" s="51"/>
      <c r="J292" s="66"/>
      <c r="K292" s="51"/>
      <c r="L292" s="51"/>
    </row>
    <row r="293" spans="2:12" ht="21">
      <c r="B293" s="22"/>
      <c r="C293" s="66"/>
      <c r="D293" s="51"/>
      <c r="E293" s="51"/>
      <c r="F293" s="51"/>
      <c r="G293" s="51"/>
      <c r="H293" s="51"/>
      <c r="I293" s="51"/>
      <c r="J293" s="66"/>
      <c r="K293" s="51"/>
      <c r="L293" s="51"/>
    </row>
    <row r="294" spans="2:12" ht="21">
      <c r="B294" s="22"/>
      <c r="C294" s="66"/>
      <c r="D294" s="51"/>
      <c r="E294" s="51"/>
      <c r="F294" s="51"/>
      <c r="G294" s="51"/>
      <c r="H294" s="51"/>
      <c r="I294" s="51"/>
      <c r="J294" s="66"/>
      <c r="K294" s="51"/>
      <c r="L294" s="51"/>
    </row>
    <row r="295" spans="2:12" ht="21">
      <c r="B295" s="22"/>
      <c r="C295" s="66"/>
      <c r="D295" s="51"/>
      <c r="E295" s="51"/>
      <c r="F295" s="51"/>
      <c r="G295" s="51"/>
      <c r="H295" s="51"/>
      <c r="I295" s="51"/>
      <c r="J295" s="66"/>
      <c r="K295" s="51"/>
      <c r="L295" s="51"/>
    </row>
    <row r="296" spans="2:12" ht="21">
      <c r="B296" s="22"/>
      <c r="C296" s="66"/>
      <c r="D296" s="51"/>
      <c r="E296" s="51"/>
      <c r="F296" s="51"/>
      <c r="G296" s="51"/>
      <c r="H296" s="51"/>
      <c r="I296" s="51"/>
      <c r="J296" s="66"/>
      <c r="K296" s="51"/>
      <c r="L296" s="51"/>
    </row>
    <row r="297" spans="2:12" ht="21">
      <c r="B297" s="22"/>
      <c r="C297" s="66"/>
      <c r="D297" s="51"/>
      <c r="E297" s="51"/>
      <c r="F297" s="51"/>
      <c r="G297" s="51"/>
      <c r="H297" s="51"/>
      <c r="I297" s="51"/>
      <c r="J297" s="66"/>
      <c r="K297" s="51"/>
      <c r="L297" s="51"/>
    </row>
    <row r="298" spans="2:12" ht="21">
      <c r="B298" s="22"/>
      <c r="C298" s="66"/>
      <c r="D298" s="51"/>
      <c r="E298" s="51"/>
      <c r="F298" s="51"/>
      <c r="G298" s="51"/>
      <c r="H298" s="51"/>
      <c r="I298" s="51"/>
      <c r="J298" s="66"/>
      <c r="K298" s="51"/>
      <c r="L298" s="51"/>
    </row>
    <row r="299" spans="2:12" ht="21">
      <c r="B299" s="22"/>
      <c r="C299" s="66"/>
      <c r="D299" s="51"/>
      <c r="E299" s="51"/>
      <c r="F299" s="51"/>
      <c r="G299" s="51"/>
      <c r="H299" s="51"/>
      <c r="I299" s="51"/>
      <c r="J299" s="66"/>
      <c r="K299" s="51"/>
      <c r="L299" s="51"/>
    </row>
    <row r="300" spans="2:12" ht="21">
      <c r="B300" s="22"/>
      <c r="C300" s="66"/>
      <c r="D300" s="51"/>
      <c r="E300" s="51"/>
      <c r="F300" s="51"/>
      <c r="G300" s="51"/>
      <c r="H300" s="51"/>
      <c r="I300" s="51"/>
      <c r="J300" s="66"/>
      <c r="K300" s="51"/>
      <c r="L300" s="51"/>
    </row>
    <row r="301" spans="2:12" ht="21">
      <c r="B301" s="22"/>
      <c r="C301" s="66"/>
      <c r="D301" s="51"/>
      <c r="E301" s="51"/>
      <c r="F301" s="51"/>
      <c r="G301" s="51"/>
      <c r="H301" s="51"/>
      <c r="I301" s="51"/>
      <c r="J301" s="66"/>
      <c r="K301" s="51"/>
      <c r="L301" s="51"/>
    </row>
    <row r="302" spans="2:12" ht="21">
      <c r="B302" s="22"/>
      <c r="C302" s="66"/>
      <c r="D302" s="51"/>
      <c r="E302" s="51"/>
      <c r="F302" s="51"/>
      <c r="G302" s="51"/>
      <c r="H302" s="51"/>
      <c r="I302" s="51"/>
      <c r="J302" s="66"/>
      <c r="K302" s="51"/>
      <c r="L302" s="51"/>
    </row>
    <row r="303" spans="2:12" ht="21">
      <c r="B303" s="22"/>
      <c r="C303" s="66"/>
      <c r="D303" s="51"/>
      <c r="E303" s="51"/>
      <c r="F303" s="51"/>
      <c r="G303" s="51"/>
      <c r="H303" s="51"/>
      <c r="I303" s="51"/>
      <c r="J303" s="66"/>
      <c r="K303" s="51"/>
      <c r="L303" s="22"/>
    </row>
    <row r="304" spans="2:12" ht="21">
      <c r="B304" s="388"/>
      <c r="C304" s="388"/>
      <c r="D304" s="388"/>
      <c r="E304" s="388"/>
      <c r="F304" s="388"/>
      <c r="G304" s="388"/>
      <c r="H304" s="388"/>
      <c r="I304" s="388"/>
      <c r="J304" s="388"/>
      <c r="K304" s="388"/>
      <c r="L304" s="23"/>
    </row>
    <row r="305" spans="2:12" ht="21">
      <c r="B305" s="22"/>
      <c r="C305" s="22"/>
      <c r="D305" s="23"/>
      <c r="E305" s="23"/>
      <c r="F305" s="23"/>
      <c r="G305" s="23"/>
      <c r="H305" s="23"/>
      <c r="I305" s="23"/>
      <c r="J305" s="22"/>
      <c r="K305" s="23"/>
      <c r="L305" s="23"/>
    </row>
    <row r="306" spans="2:12" ht="21">
      <c r="B306" s="22"/>
      <c r="C306" s="22"/>
      <c r="D306" s="23"/>
      <c r="E306" s="23"/>
      <c r="F306" s="23"/>
      <c r="G306" s="23"/>
      <c r="H306" s="23"/>
      <c r="I306" s="23"/>
      <c r="J306" s="22"/>
      <c r="K306" s="23"/>
      <c r="L306" s="23"/>
    </row>
    <row r="307" spans="2:12" ht="21">
      <c r="B307" s="22"/>
      <c r="C307" s="22"/>
      <c r="D307" s="23"/>
      <c r="E307" s="23"/>
      <c r="F307" s="23"/>
      <c r="G307" s="23"/>
      <c r="H307" s="23"/>
      <c r="I307" s="23"/>
      <c r="J307" s="22"/>
      <c r="K307" s="23"/>
      <c r="L307" s="22"/>
    </row>
    <row r="308" spans="2:12" ht="21">
      <c r="B308" s="388"/>
      <c r="C308" s="388"/>
      <c r="D308" s="388"/>
      <c r="E308" s="388"/>
      <c r="F308" s="388"/>
      <c r="G308" s="388"/>
      <c r="H308" s="388"/>
      <c r="I308" s="388"/>
      <c r="J308" s="388"/>
      <c r="K308" s="388"/>
      <c r="L308" s="22"/>
    </row>
    <row r="309" spans="2:12" ht="21"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23"/>
    </row>
    <row r="310" spans="2:12" ht="21">
      <c r="B310" s="22"/>
      <c r="C310" s="22"/>
      <c r="D310" s="23"/>
      <c r="E310" s="23"/>
      <c r="F310" s="23"/>
      <c r="G310" s="23"/>
      <c r="H310" s="23"/>
      <c r="I310" s="23"/>
      <c r="J310" s="22"/>
      <c r="K310" s="23"/>
      <c r="L310" s="23"/>
    </row>
    <row r="311" spans="2:12" ht="21">
      <c r="B311" s="22"/>
      <c r="C311" s="68"/>
      <c r="D311" s="23"/>
      <c r="E311" s="23"/>
      <c r="F311" s="23"/>
      <c r="G311" s="23"/>
      <c r="H311" s="23"/>
      <c r="I311" s="23"/>
      <c r="J311" s="68"/>
      <c r="K311" s="23"/>
      <c r="L311" s="23"/>
    </row>
    <row r="312" spans="2:12" ht="21">
      <c r="B312" s="22"/>
      <c r="C312" s="22"/>
      <c r="D312" s="23"/>
      <c r="E312" s="23"/>
      <c r="F312" s="23"/>
      <c r="G312" s="23"/>
      <c r="H312" s="23"/>
      <c r="I312" s="23"/>
      <c r="J312" s="22"/>
      <c r="K312" s="23"/>
      <c r="L312" s="47"/>
    </row>
    <row r="313" spans="2:12" ht="21">
      <c r="B313" s="63"/>
      <c r="C313" s="69"/>
      <c r="D313" s="47"/>
      <c r="E313" s="47"/>
      <c r="F313" s="47"/>
      <c r="G313" s="47"/>
      <c r="H313" s="47"/>
      <c r="I313" s="47"/>
      <c r="J313" s="69"/>
      <c r="K313" s="47"/>
      <c r="L313" s="51"/>
    </row>
    <row r="314" spans="2:12" ht="21">
      <c r="B314" s="22"/>
      <c r="C314" s="66"/>
      <c r="D314" s="51"/>
      <c r="E314" s="51"/>
      <c r="F314" s="51"/>
      <c r="G314" s="51"/>
      <c r="H314" s="51"/>
      <c r="I314" s="51"/>
      <c r="J314" s="66"/>
      <c r="K314" s="51"/>
      <c r="L314" s="51"/>
    </row>
    <row r="315" spans="2:12" ht="21">
      <c r="B315" s="22"/>
      <c r="C315" s="66"/>
      <c r="D315" s="51"/>
      <c r="E315" s="51"/>
      <c r="F315" s="51"/>
      <c r="G315" s="51"/>
      <c r="H315" s="51"/>
      <c r="I315" s="51"/>
      <c r="J315" s="66"/>
      <c r="K315" s="51"/>
      <c r="L315" s="51"/>
    </row>
    <row r="316" spans="2:12" ht="21">
      <c r="B316" s="22"/>
      <c r="C316" s="66"/>
      <c r="D316" s="51"/>
      <c r="E316" s="51"/>
      <c r="F316" s="51"/>
      <c r="G316" s="51"/>
      <c r="H316" s="51"/>
      <c r="I316" s="51"/>
      <c r="J316" s="66"/>
      <c r="K316" s="51"/>
      <c r="L316" s="51"/>
    </row>
    <row r="317" spans="2:12" ht="21">
      <c r="B317" s="22"/>
      <c r="C317" s="66"/>
      <c r="D317" s="51"/>
      <c r="E317" s="51"/>
      <c r="F317" s="51"/>
      <c r="G317" s="51"/>
      <c r="H317" s="51"/>
      <c r="I317" s="51"/>
      <c r="J317" s="66"/>
      <c r="K317" s="51"/>
      <c r="L317" s="51"/>
    </row>
    <row r="318" spans="2:12" ht="21">
      <c r="B318" s="22"/>
      <c r="C318" s="66"/>
      <c r="D318" s="51"/>
      <c r="E318" s="51"/>
      <c r="F318" s="51"/>
      <c r="G318" s="51"/>
      <c r="H318" s="51"/>
      <c r="I318" s="51"/>
      <c r="J318" s="66"/>
      <c r="K318" s="51"/>
      <c r="L318" s="51"/>
    </row>
    <row r="319" spans="2:12" ht="21">
      <c r="B319" s="22"/>
      <c r="C319" s="66"/>
      <c r="D319" s="51"/>
      <c r="E319" s="51"/>
      <c r="F319" s="51"/>
      <c r="G319" s="51"/>
      <c r="H319" s="51"/>
      <c r="I319" s="51"/>
      <c r="J319" s="66"/>
      <c r="K319" s="51"/>
      <c r="L319" s="51"/>
    </row>
    <row r="320" spans="2:12" ht="21">
      <c r="B320" s="22"/>
      <c r="C320" s="66"/>
      <c r="D320" s="51"/>
      <c r="E320" s="51"/>
      <c r="F320" s="51"/>
      <c r="G320" s="51"/>
      <c r="H320" s="51"/>
      <c r="I320" s="51"/>
      <c r="J320" s="66"/>
      <c r="K320" s="51"/>
      <c r="L320" s="51"/>
    </row>
    <row r="321" spans="2:12" ht="21">
      <c r="B321" s="22"/>
      <c r="C321" s="66"/>
      <c r="D321" s="51"/>
      <c r="E321" s="51"/>
      <c r="F321" s="51"/>
      <c r="G321" s="51"/>
      <c r="H321" s="51"/>
      <c r="I321" s="51"/>
      <c r="J321" s="66"/>
      <c r="K321" s="51"/>
      <c r="L321" s="51"/>
    </row>
    <row r="322" spans="2:12" ht="21">
      <c r="B322" s="22"/>
      <c r="C322" s="66"/>
      <c r="D322" s="51"/>
      <c r="E322" s="51"/>
      <c r="F322" s="51"/>
      <c r="G322" s="51"/>
      <c r="H322" s="51"/>
      <c r="I322" s="51"/>
      <c r="J322" s="66"/>
      <c r="K322" s="51"/>
      <c r="L322" s="51"/>
    </row>
    <row r="323" spans="2:12" ht="21">
      <c r="B323" s="22"/>
      <c r="C323" s="66"/>
      <c r="D323" s="51"/>
      <c r="E323" s="51"/>
      <c r="F323" s="51"/>
      <c r="G323" s="51"/>
      <c r="H323" s="51"/>
      <c r="I323" s="51"/>
      <c r="J323" s="66"/>
      <c r="K323" s="51"/>
      <c r="L323" s="51"/>
    </row>
    <row r="324" spans="2:12" ht="21">
      <c r="B324" s="22"/>
      <c r="C324" s="66"/>
      <c r="D324" s="51"/>
      <c r="E324" s="51"/>
      <c r="F324" s="51"/>
      <c r="G324" s="51"/>
      <c r="H324" s="51"/>
      <c r="I324" s="51"/>
      <c r="J324" s="66"/>
      <c r="K324" s="51"/>
      <c r="L324" s="51"/>
    </row>
    <row r="325" spans="2:12" ht="21">
      <c r="B325" s="22"/>
      <c r="C325" s="66"/>
      <c r="D325" s="51"/>
      <c r="E325" s="51"/>
      <c r="F325" s="51"/>
      <c r="G325" s="51"/>
      <c r="H325" s="51"/>
      <c r="I325" s="51"/>
      <c r="J325" s="66"/>
      <c r="K325" s="51"/>
      <c r="L325" s="51"/>
    </row>
    <row r="326" spans="2:12" ht="21">
      <c r="B326" s="22"/>
      <c r="C326" s="66"/>
      <c r="D326" s="51"/>
      <c r="E326" s="51"/>
      <c r="F326" s="51"/>
      <c r="G326" s="51"/>
      <c r="H326" s="51"/>
      <c r="I326" s="51"/>
      <c r="J326" s="66"/>
      <c r="K326" s="51"/>
      <c r="L326" s="51"/>
    </row>
    <row r="327" spans="2:12" ht="21">
      <c r="B327" s="22"/>
      <c r="C327" s="66"/>
      <c r="D327" s="51"/>
      <c r="E327" s="51"/>
      <c r="F327" s="51"/>
      <c r="G327" s="51"/>
      <c r="H327" s="51"/>
      <c r="I327" s="51"/>
      <c r="J327" s="66"/>
      <c r="K327" s="51"/>
      <c r="L327" s="51"/>
    </row>
    <row r="328" spans="2:12" ht="21">
      <c r="B328" s="22"/>
      <c r="C328" s="66"/>
      <c r="D328" s="51"/>
      <c r="E328" s="51"/>
      <c r="F328" s="51"/>
      <c r="G328" s="51"/>
      <c r="H328" s="51"/>
      <c r="I328" s="51"/>
      <c r="J328" s="66"/>
      <c r="K328" s="51"/>
      <c r="L328" s="51"/>
    </row>
    <row r="329" spans="2:12" ht="21">
      <c r="B329" s="22"/>
      <c r="C329" s="66"/>
      <c r="D329" s="51"/>
      <c r="E329" s="51"/>
      <c r="F329" s="51"/>
      <c r="G329" s="51"/>
      <c r="H329" s="51"/>
      <c r="I329" s="51"/>
      <c r="J329" s="66"/>
      <c r="K329" s="51"/>
      <c r="L329" s="51"/>
    </row>
    <row r="330" spans="2:12" ht="21">
      <c r="B330" s="22"/>
      <c r="C330" s="66"/>
      <c r="D330" s="51"/>
      <c r="E330" s="51"/>
      <c r="F330" s="51"/>
      <c r="G330" s="51"/>
      <c r="H330" s="51"/>
      <c r="I330" s="51"/>
      <c r="J330" s="66"/>
      <c r="K330" s="51"/>
      <c r="L330" s="22"/>
    </row>
    <row r="331" spans="2:12" ht="21">
      <c r="B331" s="388"/>
      <c r="C331" s="388"/>
      <c r="D331" s="388"/>
      <c r="E331" s="388"/>
      <c r="F331" s="388"/>
      <c r="G331" s="388"/>
      <c r="H331" s="388"/>
      <c r="I331" s="388"/>
      <c r="J331" s="388"/>
      <c r="K331" s="388"/>
      <c r="L331" s="23"/>
    </row>
    <row r="332" spans="2:12" ht="21">
      <c r="B332" s="22"/>
      <c r="C332" s="22"/>
      <c r="D332" s="23"/>
      <c r="E332" s="23"/>
      <c r="F332" s="23"/>
      <c r="G332" s="23"/>
      <c r="H332" s="23"/>
      <c r="I332" s="23"/>
      <c r="J332" s="22"/>
      <c r="K332" s="23"/>
      <c r="L332" s="23"/>
    </row>
    <row r="333" spans="2:12" ht="21">
      <c r="B333" s="22"/>
      <c r="C333" s="22"/>
      <c r="D333" s="23"/>
      <c r="E333" s="23"/>
      <c r="F333" s="23"/>
      <c r="G333" s="23"/>
      <c r="H333" s="23"/>
      <c r="I333" s="23"/>
      <c r="J333" s="22"/>
      <c r="K333" s="23"/>
      <c r="L333" s="23"/>
    </row>
    <row r="334" spans="2:12" ht="21">
      <c r="B334" s="22"/>
      <c r="C334" s="22"/>
      <c r="D334" s="23"/>
      <c r="E334" s="23"/>
      <c r="F334" s="23"/>
      <c r="G334" s="23"/>
      <c r="H334" s="23"/>
      <c r="I334" s="23"/>
      <c r="J334" s="22"/>
      <c r="K334" s="23"/>
      <c r="L334" s="23"/>
    </row>
    <row r="335" spans="2:12" ht="21">
      <c r="B335" s="22"/>
      <c r="C335" s="22"/>
      <c r="D335" s="23"/>
      <c r="E335" s="23"/>
      <c r="F335" s="23"/>
      <c r="G335" s="23"/>
      <c r="H335" s="23"/>
      <c r="I335" s="23"/>
      <c r="J335" s="22"/>
      <c r="K335" s="23"/>
      <c r="L335" s="22"/>
    </row>
    <row r="336" spans="2:12" ht="21">
      <c r="B336" s="388"/>
      <c r="C336" s="388"/>
      <c r="D336" s="388"/>
      <c r="E336" s="388"/>
      <c r="F336" s="388"/>
      <c r="G336" s="388"/>
      <c r="H336" s="388"/>
      <c r="I336" s="388"/>
      <c r="J336" s="388"/>
      <c r="K336" s="388"/>
      <c r="L336" s="71"/>
    </row>
    <row r="337" spans="2:12" ht="21">
      <c r="B337" s="392"/>
      <c r="C337" s="392"/>
      <c r="D337" s="392"/>
      <c r="E337" s="392"/>
      <c r="F337" s="392"/>
      <c r="G337" s="392"/>
      <c r="H337" s="392"/>
      <c r="I337" s="392"/>
      <c r="J337" s="392"/>
      <c r="K337" s="392"/>
      <c r="L337" s="23"/>
    </row>
    <row r="338" spans="2:12" ht="21">
      <c r="B338" s="22"/>
      <c r="C338" s="22"/>
      <c r="D338" s="23"/>
      <c r="E338" s="23"/>
      <c r="F338" s="23"/>
      <c r="G338" s="23"/>
      <c r="H338" s="23"/>
      <c r="I338" s="23"/>
      <c r="J338" s="22"/>
      <c r="K338" s="23"/>
      <c r="L338" s="23"/>
    </row>
    <row r="339" spans="2:12" ht="21">
      <c r="B339" s="22"/>
      <c r="C339" s="68"/>
      <c r="D339" s="23"/>
      <c r="E339" s="23"/>
      <c r="F339" s="23"/>
      <c r="G339" s="23"/>
      <c r="H339" s="23"/>
      <c r="I339" s="23"/>
      <c r="J339" s="68"/>
      <c r="K339" s="23"/>
      <c r="L339" s="23"/>
    </row>
    <row r="340" spans="2:12" ht="21">
      <c r="B340" s="22"/>
      <c r="C340" s="22"/>
      <c r="D340" s="23"/>
      <c r="E340" s="23"/>
      <c r="F340" s="23"/>
      <c r="G340" s="23"/>
      <c r="H340" s="23"/>
      <c r="I340" s="23"/>
      <c r="J340" s="22"/>
      <c r="K340" s="23"/>
      <c r="L340" s="47"/>
    </row>
    <row r="341" spans="2:12" ht="21">
      <c r="B341" s="63"/>
      <c r="C341" s="69"/>
      <c r="D341" s="47"/>
      <c r="E341" s="47"/>
      <c r="F341" s="47"/>
      <c r="G341" s="47"/>
      <c r="H341" s="47"/>
      <c r="I341" s="47"/>
      <c r="J341" s="69"/>
      <c r="K341" s="47"/>
      <c r="L341" s="72"/>
    </row>
    <row r="342" spans="2:12" ht="21">
      <c r="B342" s="22"/>
      <c r="C342" s="67"/>
      <c r="D342" s="72"/>
      <c r="E342" s="72"/>
      <c r="F342" s="72"/>
      <c r="G342" s="72"/>
      <c r="H342" s="72"/>
      <c r="I342" s="72"/>
      <c r="J342" s="67"/>
      <c r="K342" s="72"/>
      <c r="L342" s="72"/>
    </row>
    <row r="343" spans="2:12" ht="21">
      <c r="B343" s="22"/>
      <c r="C343" s="67"/>
      <c r="D343" s="72"/>
      <c r="E343" s="72"/>
      <c r="F343" s="72"/>
      <c r="G343" s="72"/>
      <c r="H343" s="72"/>
      <c r="I343" s="72"/>
      <c r="J343" s="67"/>
      <c r="K343" s="72"/>
      <c r="L343" s="72"/>
    </row>
    <row r="344" spans="2:12" ht="21">
      <c r="B344" s="22"/>
      <c r="C344" s="67"/>
      <c r="D344" s="72"/>
      <c r="E344" s="72"/>
      <c r="F344" s="72"/>
      <c r="G344" s="72"/>
      <c r="H344" s="72"/>
      <c r="I344" s="72"/>
      <c r="J344" s="67"/>
      <c r="K344" s="72"/>
      <c r="L344" s="72"/>
    </row>
    <row r="345" spans="2:12" ht="21">
      <c r="B345" s="22"/>
      <c r="C345" s="67"/>
      <c r="D345" s="72"/>
      <c r="E345" s="72"/>
      <c r="F345" s="72"/>
      <c r="G345" s="72"/>
      <c r="H345" s="72"/>
      <c r="I345" s="72"/>
      <c r="J345" s="67"/>
      <c r="K345" s="72"/>
      <c r="L345" s="51"/>
    </row>
    <row r="346" spans="2:12" ht="21">
      <c r="B346" s="22"/>
      <c r="C346" s="66"/>
      <c r="D346" s="51"/>
      <c r="E346" s="51"/>
      <c r="F346" s="51"/>
      <c r="G346" s="51"/>
      <c r="H346" s="51"/>
      <c r="I346" s="51"/>
      <c r="J346" s="66"/>
      <c r="K346" s="51"/>
      <c r="L346" s="51"/>
    </row>
    <row r="347" spans="2:12" ht="21">
      <c r="B347" s="22"/>
      <c r="C347" s="66"/>
      <c r="D347" s="51"/>
      <c r="E347" s="51"/>
      <c r="F347" s="51"/>
      <c r="G347" s="51"/>
      <c r="H347" s="51"/>
      <c r="I347" s="51"/>
      <c r="J347" s="66"/>
      <c r="K347" s="51"/>
      <c r="L347" s="51"/>
    </row>
    <row r="348" spans="2:12" ht="21">
      <c r="B348" s="22"/>
      <c r="C348" s="66"/>
      <c r="D348" s="51"/>
      <c r="E348" s="51"/>
      <c r="F348" s="51"/>
      <c r="G348" s="51"/>
      <c r="H348" s="51"/>
      <c r="I348" s="51"/>
      <c r="J348" s="66"/>
      <c r="K348" s="51"/>
      <c r="L348" s="51"/>
    </row>
    <row r="349" spans="2:12" ht="21">
      <c r="B349" s="22"/>
      <c r="C349" s="66"/>
      <c r="D349" s="51"/>
      <c r="E349" s="51"/>
      <c r="F349" s="51"/>
      <c r="G349" s="51"/>
      <c r="H349" s="51"/>
      <c r="I349" s="51"/>
      <c r="J349" s="66"/>
      <c r="K349" s="51"/>
      <c r="L349" s="51"/>
    </row>
    <row r="350" spans="2:12" ht="21">
      <c r="B350" s="22"/>
      <c r="C350" s="66"/>
      <c r="D350" s="51"/>
      <c r="E350" s="51"/>
      <c r="F350" s="51"/>
      <c r="G350" s="51"/>
      <c r="H350" s="51"/>
      <c r="I350" s="51"/>
      <c r="J350" s="66"/>
      <c r="K350" s="51"/>
      <c r="L350" s="51"/>
    </row>
    <row r="351" spans="2:12" ht="21">
      <c r="B351" s="22"/>
      <c r="C351" s="66"/>
      <c r="D351" s="51"/>
      <c r="E351" s="51"/>
      <c r="F351" s="51"/>
      <c r="G351" s="51"/>
      <c r="H351" s="51"/>
      <c r="I351" s="51"/>
      <c r="J351" s="66"/>
      <c r="K351" s="51"/>
      <c r="L351" s="51"/>
    </row>
    <row r="352" spans="2:12" ht="21">
      <c r="B352" s="22"/>
      <c r="C352" s="66"/>
      <c r="D352" s="51"/>
      <c r="E352" s="51"/>
      <c r="F352" s="51"/>
      <c r="G352" s="51"/>
      <c r="H352" s="51"/>
      <c r="I352" s="51"/>
      <c r="J352" s="66"/>
      <c r="K352" s="51"/>
      <c r="L352" s="51"/>
    </row>
    <row r="353" spans="2:12" ht="21">
      <c r="B353" s="22"/>
      <c r="C353" s="66"/>
      <c r="D353" s="51"/>
      <c r="E353" s="51"/>
      <c r="F353" s="51"/>
      <c r="G353" s="51"/>
      <c r="H353" s="51"/>
      <c r="I353" s="51"/>
      <c r="J353" s="66"/>
      <c r="K353" s="51"/>
      <c r="L353" s="51"/>
    </row>
    <row r="354" spans="2:12" ht="21">
      <c r="B354" s="22"/>
      <c r="C354" s="66"/>
      <c r="D354" s="51"/>
      <c r="E354" s="51"/>
      <c r="F354" s="51"/>
      <c r="G354" s="51"/>
      <c r="H354" s="51"/>
      <c r="I354" s="51"/>
      <c r="J354" s="66"/>
      <c r="K354" s="51"/>
      <c r="L354" s="22"/>
    </row>
    <row r="355" spans="2:12" ht="21">
      <c r="B355" s="388"/>
      <c r="C355" s="388"/>
      <c r="D355" s="388"/>
      <c r="E355" s="388"/>
      <c r="F355" s="388"/>
      <c r="G355" s="388"/>
      <c r="H355" s="388"/>
      <c r="I355" s="388"/>
      <c r="J355" s="388"/>
      <c r="K355" s="388"/>
      <c r="L355" s="23"/>
    </row>
    <row r="356" spans="2:12" ht="21">
      <c r="B356" s="22"/>
      <c r="C356" s="22"/>
      <c r="D356" s="23"/>
      <c r="E356" s="23"/>
      <c r="F356" s="23"/>
      <c r="G356" s="23"/>
      <c r="H356" s="23"/>
      <c r="I356" s="23"/>
      <c r="J356" s="22"/>
      <c r="K356" s="23"/>
      <c r="L356" s="54"/>
    </row>
    <row r="357" spans="2:12" ht="21">
      <c r="B357" s="63"/>
      <c r="C357" s="63"/>
      <c r="D357" s="54"/>
      <c r="E357" s="54"/>
      <c r="F357" s="54"/>
      <c r="G357" s="54"/>
      <c r="H357" s="54"/>
      <c r="I357" s="54"/>
      <c r="J357" s="63"/>
      <c r="K357" s="54"/>
      <c r="L357" s="22"/>
    </row>
    <row r="358" spans="2:12" ht="21">
      <c r="B358" s="388"/>
      <c r="C358" s="388"/>
      <c r="D358" s="388"/>
      <c r="E358" s="388"/>
      <c r="F358" s="388"/>
      <c r="G358" s="388"/>
      <c r="H358" s="388"/>
      <c r="I358" s="388"/>
      <c r="J358" s="388"/>
      <c r="K358" s="388"/>
      <c r="L358" s="22"/>
    </row>
    <row r="359" spans="2:12" ht="21">
      <c r="B359" s="388"/>
      <c r="C359" s="388"/>
      <c r="D359" s="388"/>
      <c r="E359" s="388"/>
      <c r="F359" s="388"/>
      <c r="G359" s="388"/>
      <c r="H359" s="388"/>
      <c r="I359" s="388"/>
      <c r="J359" s="388"/>
      <c r="K359" s="388"/>
      <c r="L359" s="23"/>
    </row>
    <row r="360" spans="2:12" ht="21">
      <c r="B360" s="22"/>
      <c r="C360" s="22"/>
      <c r="D360" s="23"/>
      <c r="E360" s="23"/>
      <c r="F360" s="23"/>
      <c r="G360" s="23"/>
      <c r="H360" s="23"/>
      <c r="I360" s="23"/>
      <c r="J360" s="22"/>
      <c r="K360" s="23"/>
      <c r="L360" s="23"/>
    </row>
    <row r="361" spans="2:12" ht="21">
      <c r="B361" s="22"/>
      <c r="C361" s="68"/>
      <c r="D361" s="23"/>
      <c r="E361" s="23"/>
      <c r="F361" s="23"/>
      <c r="G361" s="23"/>
      <c r="H361" s="23"/>
      <c r="I361" s="23"/>
      <c r="J361" s="68"/>
      <c r="K361" s="23"/>
      <c r="L361" s="23"/>
    </row>
    <row r="362" spans="2:12" ht="21">
      <c r="B362" s="22"/>
      <c r="C362" s="22"/>
      <c r="D362" s="23"/>
      <c r="E362" s="23"/>
      <c r="F362" s="23"/>
      <c r="G362" s="23"/>
      <c r="H362" s="23"/>
      <c r="I362" s="23"/>
      <c r="J362" s="22"/>
      <c r="K362" s="23"/>
      <c r="L362" s="47"/>
    </row>
    <row r="363" spans="2:12" ht="21">
      <c r="B363" s="22"/>
      <c r="C363" s="69"/>
      <c r="D363" s="47"/>
      <c r="E363" s="47"/>
      <c r="F363" s="47"/>
      <c r="G363" s="47"/>
      <c r="H363" s="47"/>
      <c r="I363" s="47"/>
      <c r="J363" s="69"/>
      <c r="K363" s="47"/>
      <c r="L363" s="51"/>
    </row>
    <row r="364" spans="2:12" ht="21">
      <c r="B364" s="22"/>
      <c r="C364" s="66"/>
      <c r="D364" s="51"/>
      <c r="E364" s="51"/>
      <c r="F364" s="51"/>
      <c r="G364" s="51"/>
      <c r="H364" s="51"/>
      <c r="I364" s="51"/>
      <c r="J364" s="66"/>
      <c r="K364" s="51"/>
      <c r="L364" s="51"/>
    </row>
    <row r="365" spans="2:12" ht="21">
      <c r="B365" s="22"/>
      <c r="C365" s="66"/>
      <c r="D365" s="51"/>
      <c r="E365" s="51"/>
      <c r="F365" s="51"/>
      <c r="G365" s="51"/>
      <c r="H365" s="51"/>
      <c r="I365" s="51"/>
      <c r="J365" s="66"/>
      <c r="K365" s="51"/>
      <c r="L365" s="51"/>
    </row>
    <row r="366" spans="2:12" ht="21">
      <c r="B366" s="22"/>
      <c r="C366" s="66"/>
      <c r="D366" s="51"/>
      <c r="E366" s="51"/>
      <c r="F366" s="51"/>
      <c r="G366" s="51"/>
      <c r="H366" s="51"/>
      <c r="I366" s="51"/>
      <c r="J366" s="66"/>
      <c r="K366" s="51"/>
      <c r="L366" s="51"/>
    </row>
    <row r="367" spans="2:12" ht="21">
      <c r="B367" s="22"/>
      <c r="C367" s="66"/>
      <c r="D367" s="51"/>
      <c r="E367" s="51"/>
      <c r="F367" s="51"/>
      <c r="G367" s="51"/>
      <c r="H367" s="51"/>
      <c r="I367" s="51"/>
      <c r="J367" s="66"/>
      <c r="K367" s="51"/>
      <c r="L367" s="51"/>
    </row>
    <row r="368" spans="2:12" ht="21">
      <c r="B368" s="22"/>
      <c r="C368" s="66"/>
      <c r="D368" s="51"/>
      <c r="E368" s="51"/>
      <c r="F368" s="51"/>
      <c r="G368" s="51"/>
      <c r="H368" s="51"/>
      <c r="I368" s="51"/>
      <c r="J368" s="66"/>
      <c r="K368" s="51"/>
      <c r="L368" s="51"/>
    </row>
    <row r="369" spans="2:12" ht="21">
      <c r="B369" s="22"/>
      <c r="C369" s="66"/>
      <c r="D369" s="51"/>
      <c r="E369" s="51"/>
      <c r="F369" s="51"/>
      <c r="G369" s="51"/>
      <c r="H369" s="51"/>
      <c r="I369" s="51"/>
      <c r="J369" s="66"/>
      <c r="K369" s="51"/>
      <c r="L369" s="51"/>
    </row>
    <row r="370" spans="2:12" ht="21">
      <c r="B370" s="22"/>
      <c r="C370" s="66"/>
      <c r="D370" s="51"/>
      <c r="E370" s="51"/>
      <c r="F370" s="51"/>
      <c r="G370" s="51"/>
      <c r="H370" s="51"/>
      <c r="I370" s="51"/>
      <c r="J370" s="66"/>
      <c r="K370" s="51"/>
      <c r="L370" s="51"/>
    </row>
    <row r="371" spans="2:12" ht="21">
      <c r="B371" s="22"/>
      <c r="C371" s="66"/>
      <c r="D371" s="51"/>
      <c r="E371" s="51"/>
      <c r="F371" s="51"/>
      <c r="G371" s="51"/>
      <c r="H371" s="51"/>
      <c r="I371" s="51"/>
      <c r="J371" s="66"/>
      <c r="K371" s="51"/>
      <c r="L371" s="51"/>
    </row>
    <row r="372" spans="2:12" ht="21">
      <c r="B372" s="22"/>
      <c r="C372" s="66"/>
      <c r="D372" s="51"/>
      <c r="E372" s="51"/>
      <c r="F372" s="51"/>
      <c r="G372" s="51"/>
      <c r="H372" s="51"/>
      <c r="I372" s="51"/>
      <c r="J372" s="66"/>
      <c r="K372" s="51"/>
      <c r="L372" s="51"/>
    </row>
    <row r="373" spans="2:12" ht="21">
      <c r="B373" s="22"/>
      <c r="C373" s="66"/>
      <c r="D373" s="51"/>
      <c r="E373" s="51"/>
      <c r="F373" s="51"/>
      <c r="G373" s="51"/>
      <c r="H373" s="51"/>
      <c r="I373" s="51"/>
      <c r="J373" s="66"/>
      <c r="K373" s="51"/>
      <c r="L373" s="51"/>
    </row>
    <row r="374" spans="2:12" ht="21">
      <c r="B374" s="22"/>
      <c r="C374" s="66"/>
      <c r="D374" s="51"/>
      <c r="E374" s="51"/>
      <c r="F374" s="51"/>
      <c r="G374" s="51"/>
      <c r="H374" s="51"/>
      <c r="I374" s="51"/>
      <c r="J374" s="66"/>
      <c r="K374" s="51"/>
      <c r="L374" s="51"/>
    </row>
    <row r="375" spans="2:12" ht="21">
      <c r="B375" s="22"/>
      <c r="C375" s="66"/>
      <c r="D375" s="51"/>
      <c r="E375" s="51"/>
      <c r="F375" s="51"/>
      <c r="G375" s="51"/>
      <c r="H375" s="51"/>
      <c r="I375" s="51"/>
      <c r="J375" s="66"/>
      <c r="K375" s="51"/>
      <c r="L375" s="51"/>
    </row>
    <row r="376" spans="2:12" ht="21">
      <c r="B376" s="22"/>
      <c r="C376" s="66"/>
      <c r="D376" s="51"/>
      <c r="E376" s="51"/>
      <c r="F376" s="51"/>
      <c r="G376" s="51"/>
      <c r="H376" s="51"/>
      <c r="I376" s="51"/>
      <c r="J376" s="66"/>
      <c r="K376" s="51"/>
      <c r="L376" s="51"/>
    </row>
    <row r="377" spans="2:12" ht="21">
      <c r="B377" s="22"/>
      <c r="C377" s="66"/>
      <c r="D377" s="51"/>
      <c r="E377" s="51"/>
      <c r="F377" s="51"/>
      <c r="G377" s="51"/>
      <c r="H377" s="51"/>
      <c r="I377" s="51"/>
      <c r="J377" s="66"/>
      <c r="K377" s="51"/>
      <c r="L377" s="51"/>
    </row>
    <row r="378" spans="2:12" ht="21">
      <c r="B378" s="22"/>
      <c r="C378" s="66"/>
      <c r="D378" s="51"/>
      <c r="E378" s="51"/>
      <c r="F378" s="51"/>
      <c r="G378" s="51"/>
      <c r="H378" s="51"/>
      <c r="I378" s="51"/>
      <c r="J378" s="66"/>
      <c r="K378" s="51"/>
      <c r="L378" s="22"/>
    </row>
    <row r="379" spans="2:12" ht="21">
      <c r="B379" s="388"/>
      <c r="C379" s="388"/>
      <c r="D379" s="388"/>
      <c r="E379" s="388"/>
      <c r="F379" s="388"/>
      <c r="G379" s="388"/>
      <c r="H379" s="388"/>
      <c r="I379" s="388"/>
      <c r="J379" s="388"/>
      <c r="K379" s="388"/>
      <c r="L379" s="22"/>
    </row>
    <row r="380" spans="2:12" ht="21">
      <c r="B380" s="389" t="s">
        <v>547</v>
      </c>
      <c r="C380" s="390"/>
      <c r="D380" s="390"/>
      <c r="E380" s="390"/>
      <c r="F380" s="390"/>
      <c r="G380" s="390"/>
      <c r="H380" s="390"/>
      <c r="I380" s="390"/>
      <c r="J380" s="390"/>
      <c r="K380" s="390"/>
      <c r="L380" s="23"/>
    </row>
    <row r="381" spans="2:12" ht="21">
      <c r="B381" s="73"/>
      <c r="C381" s="22"/>
      <c r="D381" s="23"/>
      <c r="E381" s="23"/>
      <c r="F381" s="23"/>
      <c r="G381" s="23"/>
      <c r="H381" s="23"/>
      <c r="I381" s="23"/>
      <c r="J381" s="22"/>
      <c r="K381" s="23"/>
      <c r="L381" s="67"/>
    </row>
    <row r="382" spans="2:12" ht="21">
      <c r="B382" s="391" t="s">
        <v>548</v>
      </c>
      <c r="C382" s="391"/>
      <c r="D382" s="391"/>
      <c r="E382" s="391"/>
      <c r="F382" s="391"/>
      <c r="G382" s="391"/>
      <c r="H382" s="391"/>
      <c r="I382" s="391"/>
      <c r="J382" s="391"/>
      <c r="K382" s="391"/>
      <c r="L382" s="23"/>
    </row>
    <row r="383" spans="2:12" ht="21">
      <c r="B383" s="22"/>
      <c r="C383" s="22"/>
      <c r="D383" s="23"/>
      <c r="E383" s="23"/>
      <c r="F383" s="23"/>
      <c r="G383" s="23"/>
      <c r="H383" s="23"/>
      <c r="I383" s="23"/>
      <c r="J383" s="22"/>
      <c r="K383" s="23"/>
      <c r="L383" s="23"/>
    </row>
    <row r="384" spans="2:12" ht="21">
      <c r="B384" s="22"/>
      <c r="C384" s="22" t="s">
        <v>57</v>
      </c>
      <c r="D384" s="23"/>
      <c r="E384" s="23"/>
      <c r="F384" s="23"/>
      <c r="G384" s="23"/>
      <c r="H384" s="23"/>
      <c r="I384" s="23"/>
      <c r="J384" s="22"/>
      <c r="K384" s="23"/>
      <c r="L384" s="23"/>
    </row>
    <row r="385" spans="2:12" ht="21">
      <c r="B385" s="22"/>
      <c r="C385" s="22" t="s">
        <v>549</v>
      </c>
      <c r="D385" s="23"/>
      <c r="E385" s="23"/>
      <c r="F385" s="23"/>
      <c r="G385" s="23"/>
      <c r="H385" s="23"/>
      <c r="I385" s="23"/>
      <c r="J385" s="22"/>
      <c r="K385" s="23"/>
      <c r="L385" s="23"/>
    </row>
    <row r="386" spans="2:12" ht="21">
      <c r="B386" s="22"/>
      <c r="C386" s="22"/>
      <c r="D386" s="23"/>
      <c r="E386" s="23"/>
      <c r="F386" s="23"/>
      <c r="G386" s="23"/>
      <c r="H386" s="23"/>
      <c r="I386" s="23"/>
      <c r="J386" s="22"/>
      <c r="K386" s="23"/>
      <c r="L386" s="23"/>
    </row>
    <row r="387" spans="2:12" ht="21">
      <c r="B387" s="22"/>
      <c r="C387" s="22"/>
      <c r="D387" s="23"/>
      <c r="E387" s="23"/>
      <c r="F387" s="23"/>
      <c r="G387" s="23"/>
      <c r="H387" s="23"/>
      <c r="I387" s="23"/>
      <c r="J387" s="22"/>
      <c r="K387" s="23"/>
      <c r="L387" s="23"/>
    </row>
    <row r="388" spans="2:12" ht="21">
      <c r="B388" s="22"/>
      <c r="C388" s="22"/>
      <c r="D388" s="23"/>
      <c r="E388" s="23"/>
      <c r="F388" s="23"/>
      <c r="G388" s="23"/>
      <c r="H388" s="23"/>
      <c r="I388" s="23"/>
      <c r="J388" s="22"/>
      <c r="K388" s="23"/>
      <c r="L388" s="23"/>
    </row>
    <row r="389" spans="2:12" ht="21">
      <c r="B389" s="22"/>
      <c r="C389" s="22"/>
      <c r="D389" s="23"/>
      <c r="E389" s="23"/>
      <c r="F389" s="23"/>
      <c r="G389" s="23"/>
      <c r="H389" s="23"/>
      <c r="I389" s="23"/>
      <c r="J389" s="22"/>
      <c r="K389" s="23"/>
      <c r="L389" s="23"/>
    </row>
    <row r="390" spans="2:12" ht="21">
      <c r="B390" s="22"/>
      <c r="C390" s="22"/>
      <c r="D390" s="23"/>
      <c r="E390" s="23"/>
      <c r="F390" s="23"/>
      <c r="G390" s="23"/>
      <c r="H390" s="23"/>
      <c r="I390" s="23"/>
      <c r="J390" s="22"/>
      <c r="K390" s="23"/>
      <c r="L390" s="23"/>
    </row>
    <row r="391" spans="2:12" ht="21">
      <c r="B391" s="22"/>
      <c r="C391" s="22"/>
      <c r="D391" s="23"/>
      <c r="E391" s="23"/>
      <c r="F391" s="23"/>
      <c r="G391" s="23"/>
      <c r="H391" s="23"/>
      <c r="I391" s="23"/>
      <c r="J391" s="22"/>
      <c r="K391" s="23"/>
      <c r="L391" s="23"/>
    </row>
    <row r="392" spans="2:12" ht="21">
      <c r="B392" s="22"/>
      <c r="C392" s="22"/>
      <c r="D392" s="23"/>
      <c r="E392" s="23"/>
      <c r="F392" s="23"/>
      <c r="G392" s="23"/>
      <c r="H392" s="23"/>
      <c r="I392" s="23"/>
      <c r="J392" s="22"/>
      <c r="K392" s="23"/>
      <c r="L392" s="23"/>
    </row>
    <row r="393" spans="2:12" ht="21">
      <c r="B393" s="22"/>
      <c r="C393" s="22"/>
      <c r="D393" s="23"/>
      <c r="E393" s="23"/>
      <c r="F393" s="23"/>
      <c r="G393" s="23"/>
      <c r="H393" s="23"/>
      <c r="I393" s="23"/>
      <c r="J393" s="22"/>
      <c r="K393" s="23"/>
      <c r="L393" s="23"/>
    </row>
    <row r="394" spans="2:12" ht="21">
      <c r="B394" s="22"/>
      <c r="C394" s="22"/>
      <c r="D394" s="23"/>
      <c r="E394" s="23"/>
      <c r="F394" s="23"/>
      <c r="G394" s="23"/>
      <c r="H394" s="23"/>
      <c r="I394" s="23"/>
      <c r="J394" s="22"/>
      <c r="K394" s="23"/>
      <c r="L394" s="23"/>
    </row>
    <row r="395" spans="2:12" ht="21">
      <c r="B395" s="22"/>
      <c r="C395" s="22"/>
      <c r="D395" s="23"/>
      <c r="E395" s="23"/>
      <c r="F395" s="23"/>
      <c r="G395" s="23"/>
      <c r="H395" s="23"/>
      <c r="I395" s="23"/>
      <c r="J395" s="22"/>
      <c r="K395" s="23"/>
      <c r="L395" s="23"/>
    </row>
    <row r="396" spans="2:14" ht="23.25">
      <c r="B396" s="22"/>
      <c r="C396" s="22"/>
      <c r="D396" s="23"/>
      <c r="E396" s="23"/>
      <c r="F396" s="23"/>
      <c r="G396" s="23"/>
      <c r="H396" s="23"/>
      <c r="I396" s="23"/>
      <c r="J396" s="22"/>
      <c r="K396" s="23"/>
      <c r="L396" s="23"/>
      <c r="M396" s="46"/>
      <c r="N396" s="46"/>
    </row>
    <row r="397" spans="2:14" ht="23.25">
      <c r="B397" s="22"/>
      <c r="C397" s="22"/>
      <c r="D397" s="23"/>
      <c r="E397" s="23"/>
      <c r="F397" s="23"/>
      <c r="G397" s="23"/>
      <c r="H397" s="23"/>
      <c r="I397" s="23"/>
      <c r="J397" s="22"/>
      <c r="K397" s="23"/>
      <c r="L397" s="23"/>
      <c r="M397" s="46"/>
      <c r="N397" s="46"/>
    </row>
    <row r="398" spans="2:14" ht="23.25">
      <c r="B398" s="22"/>
      <c r="C398" s="22"/>
      <c r="D398" s="23"/>
      <c r="E398" s="23"/>
      <c r="F398" s="23"/>
      <c r="G398" s="23"/>
      <c r="H398" s="23"/>
      <c r="I398" s="23"/>
      <c r="J398" s="22"/>
      <c r="K398" s="23"/>
      <c r="L398" s="23"/>
      <c r="M398" s="46"/>
      <c r="N398" s="46"/>
    </row>
    <row r="399" spans="2:14" ht="23.25">
      <c r="B399" s="22"/>
      <c r="C399" s="22"/>
      <c r="D399" s="23"/>
      <c r="E399" s="23"/>
      <c r="F399" s="23"/>
      <c r="G399" s="23"/>
      <c r="H399" s="23"/>
      <c r="I399" s="23"/>
      <c r="J399" s="22"/>
      <c r="K399" s="23"/>
      <c r="L399" s="23"/>
      <c r="M399" s="46"/>
      <c r="N399" s="46"/>
    </row>
    <row r="400" spans="2:14" ht="23.25">
      <c r="B400" s="22"/>
      <c r="C400" s="22"/>
      <c r="D400" s="23"/>
      <c r="E400" s="23"/>
      <c r="F400" s="23"/>
      <c r="G400" s="23"/>
      <c r="H400" s="23"/>
      <c r="I400" s="23"/>
      <c r="J400" s="22"/>
      <c r="K400" s="23"/>
      <c r="L400" s="23"/>
      <c r="M400" s="46"/>
      <c r="N400" s="46"/>
    </row>
    <row r="401" spans="2:14" ht="23.25">
      <c r="B401" s="22"/>
      <c r="C401" s="22"/>
      <c r="D401" s="23"/>
      <c r="E401" s="23"/>
      <c r="F401" s="23"/>
      <c r="G401" s="23"/>
      <c r="H401" s="23"/>
      <c r="I401" s="23"/>
      <c r="J401" s="22"/>
      <c r="K401" s="23"/>
      <c r="L401" s="23"/>
      <c r="M401" s="46"/>
      <c r="N401" s="46"/>
    </row>
    <row r="402" spans="2:14" ht="23.25">
      <c r="B402" s="22"/>
      <c r="C402" s="22"/>
      <c r="D402" s="23"/>
      <c r="E402" s="23"/>
      <c r="F402" s="23"/>
      <c r="G402" s="23"/>
      <c r="H402" s="23"/>
      <c r="I402" s="23"/>
      <c r="J402" s="22"/>
      <c r="K402" s="23"/>
      <c r="L402" s="23"/>
      <c r="M402" s="46"/>
      <c r="N402" s="46"/>
    </row>
    <row r="403" spans="2:14" ht="23.25">
      <c r="B403" s="22"/>
      <c r="C403" s="22"/>
      <c r="D403" s="23"/>
      <c r="E403" s="23"/>
      <c r="F403" s="23"/>
      <c r="G403" s="23"/>
      <c r="H403" s="23"/>
      <c r="I403" s="23"/>
      <c r="J403" s="22"/>
      <c r="K403" s="23"/>
      <c r="L403" s="23"/>
      <c r="M403" s="46"/>
      <c r="N403" s="46"/>
    </row>
    <row r="404" spans="2:14" ht="23.25">
      <c r="B404" s="22"/>
      <c r="C404" s="22"/>
      <c r="D404" s="23"/>
      <c r="E404" s="23"/>
      <c r="F404" s="23"/>
      <c r="G404" s="23"/>
      <c r="H404" s="23"/>
      <c r="I404" s="23"/>
      <c r="J404" s="22"/>
      <c r="K404" s="23"/>
      <c r="L404" s="23"/>
      <c r="M404" s="46"/>
      <c r="N404" s="46"/>
    </row>
    <row r="405" spans="2:14" ht="23.25">
      <c r="B405" s="22"/>
      <c r="C405" s="22"/>
      <c r="D405" s="23"/>
      <c r="E405" s="23"/>
      <c r="F405" s="23"/>
      <c r="G405" s="23"/>
      <c r="H405" s="23"/>
      <c r="I405" s="23"/>
      <c r="J405" s="22"/>
      <c r="K405" s="23"/>
      <c r="L405" s="23"/>
      <c r="M405" s="46"/>
      <c r="N405" s="46"/>
    </row>
    <row r="406" spans="2:14" ht="23.25">
      <c r="B406" s="22"/>
      <c r="C406" s="22"/>
      <c r="D406" s="23"/>
      <c r="E406" s="23"/>
      <c r="F406" s="23"/>
      <c r="G406" s="23"/>
      <c r="H406" s="23"/>
      <c r="I406" s="23"/>
      <c r="J406" s="22"/>
      <c r="K406" s="23"/>
      <c r="L406" s="23"/>
      <c r="M406" s="46"/>
      <c r="N406" s="46"/>
    </row>
    <row r="407" spans="2:14" ht="23.25">
      <c r="B407" s="22"/>
      <c r="C407" s="22"/>
      <c r="D407" s="23"/>
      <c r="E407" s="23"/>
      <c r="F407" s="23"/>
      <c r="G407" s="23"/>
      <c r="H407" s="23"/>
      <c r="I407" s="23"/>
      <c r="J407" s="22"/>
      <c r="K407" s="23"/>
      <c r="L407" s="46"/>
      <c r="M407" s="46"/>
      <c r="N407" s="63"/>
    </row>
  </sheetData>
  <sheetProtection/>
  <mergeCells count="45">
    <mergeCell ref="B380:K380"/>
    <mergeCell ref="B382:K382"/>
    <mergeCell ref="B336:K336"/>
    <mergeCell ref="B337:K337"/>
    <mergeCell ref="B355:K355"/>
    <mergeCell ref="B358:K358"/>
    <mergeCell ref="B359:K359"/>
    <mergeCell ref="B379:K379"/>
    <mergeCell ref="B282:K282"/>
    <mergeCell ref="B283:K283"/>
    <mergeCell ref="B304:K304"/>
    <mergeCell ref="B308:K308"/>
    <mergeCell ref="B309:K309"/>
    <mergeCell ref="B331:K331"/>
    <mergeCell ref="B221:K221"/>
    <mergeCell ref="B241:K241"/>
    <mergeCell ref="B242:K242"/>
    <mergeCell ref="B251:K251"/>
    <mergeCell ref="B252:K252"/>
    <mergeCell ref="B273:K273"/>
    <mergeCell ref="B176:C176"/>
    <mergeCell ref="B190:K190"/>
    <mergeCell ref="B193:K193"/>
    <mergeCell ref="B194:K194"/>
    <mergeCell ref="B215:K215"/>
    <mergeCell ref="B220:K220"/>
    <mergeCell ref="F133:F134"/>
    <mergeCell ref="F144:F145"/>
    <mergeCell ref="I144:I145"/>
    <mergeCell ref="F150:F151"/>
    <mergeCell ref="F154:F155"/>
    <mergeCell ref="F157:F159"/>
    <mergeCell ref="F85:F89"/>
    <mergeCell ref="I85:I89"/>
    <mergeCell ref="F90:F92"/>
    <mergeCell ref="F97:F110"/>
    <mergeCell ref="F112:F117"/>
    <mergeCell ref="F131:F132"/>
    <mergeCell ref="B1:K1"/>
    <mergeCell ref="B2:K2"/>
    <mergeCell ref="B3:K3"/>
    <mergeCell ref="B5:K5"/>
    <mergeCell ref="J6:K6"/>
    <mergeCell ref="F76:F77"/>
    <mergeCell ref="I76:I7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7"/>
  <sheetViews>
    <sheetView zoomScalePageLayoutView="0" workbookViewId="0" topLeftCell="A166">
      <selection activeCell="F185" sqref="F185"/>
    </sheetView>
  </sheetViews>
  <sheetFormatPr defaultColWidth="9.140625" defaultRowHeight="12.75"/>
  <cols>
    <col min="1" max="1" width="4.28125" style="19" customWidth="1"/>
    <col min="2" max="2" width="3.140625" style="19" customWidth="1"/>
    <col min="3" max="3" width="33.140625" style="19" customWidth="1"/>
    <col min="4" max="4" width="21.140625" style="19" customWidth="1"/>
    <col min="5" max="5" width="19.7109375" style="19" customWidth="1"/>
    <col min="6" max="6" width="14.57421875" style="19" customWidth="1"/>
    <col min="7" max="7" width="18.57421875" style="19" customWidth="1"/>
    <col min="8" max="8" width="19.140625" style="19" customWidth="1"/>
    <col min="9" max="9" width="52.140625" style="19" customWidth="1"/>
    <col min="10" max="10" width="33.57421875" style="19" customWidth="1"/>
    <col min="11" max="11" width="15.140625" style="19" customWidth="1"/>
    <col min="12" max="16384" width="9.140625" style="19" customWidth="1"/>
  </cols>
  <sheetData>
    <row r="1" spans="2:12" ht="21">
      <c r="B1" s="378" t="s">
        <v>6</v>
      </c>
      <c r="C1" s="378"/>
      <c r="D1" s="378"/>
      <c r="E1" s="378"/>
      <c r="F1" s="378"/>
      <c r="G1" s="378"/>
      <c r="H1" s="378"/>
      <c r="I1" s="378"/>
      <c r="J1" s="378"/>
      <c r="K1" s="378"/>
      <c r="L1" s="20"/>
    </row>
    <row r="2" spans="2:12" ht="21">
      <c r="B2" s="379" t="s">
        <v>133</v>
      </c>
      <c r="C2" s="379"/>
      <c r="D2" s="379"/>
      <c r="E2" s="379"/>
      <c r="F2" s="379"/>
      <c r="G2" s="379"/>
      <c r="H2" s="379"/>
      <c r="I2" s="379"/>
      <c r="J2" s="379"/>
      <c r="K2" s="379"/>
      <c r="L2" s="20"/>
    </row>
    <row r="3" spans="2:12" ht="21">
      <c r="B3" s="379" t="s">
        <v>263</v>
      </c>
      <c r="C3" s="379"/>
      <c r="D3" s="379"/>
      <c r="E3" s="379"/>
      <c r="F3" s="379"/>
      <c r="G3" s="379"/>
      <c r="H3" s="379"/>
      <c r="I3" s="379"/>
      <c r="J3" s="379"/>
      <c r="K3" s="379"/>
      <c r="L3" s="20"/>
    </row>
    <row r="4" spans="2:12" ht="21"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21">
      <c r="B5" s="380" t="s">
        <v>264</v>
      </c>
      <c r="C5" s="380"/>
      <c r="D5" s="380"/>
      <c r="E5" s="380"/>
      <c r="F5" s="380"/>
      <c r="G5" s="380"/>
      <c r="H5" s="380"/>
      <c r="I5" s="380"/>
      <c r="J5" s="380"/>
      <c r="K5" s="380"/>
      <c r="L5" s="23"/>
    </row>
    <row r="6" spans="2:12" ht="21">
      <c r="B6" s="24"/>
      <c r="C6" s="25" t="s">
        <v>53</v>
      </c>
      <c r="D6" s="26" t="s">
        <v>140</v>
      </c>
      <c r="E6" s="26" t="s">
        <v>265</v>
      </c>
      <c r="F6" s="26" t="s">
        <v>266</v>
      </c>
      <c r="G6" s="27" t="s">
        <v>267</v>
      </c>
      <c r="H6" s="28" t="s">
        <v>268</v>
      </c>
      <c r="I6" s="26" t="s">
        <v>67</v>
      </c>
      <c r="J6" s="381" t="s">
        <v>141</v>
      </c>
      <c r="K6" s="381"/>
      <c r="L6" s="23"/>
    </row>
    <row r="7" spans="2:12" ht="21">
      <c r="B7" s="29"/>
      <c r="C7" s="30"/>
      <c r="D7" s="31"/>
      <c r="E7" s="31"/>
      <c r="F7" s="31"/>
      <c r="G7" s="31"/>
      <c r="H7" s="31"/>
      <c r="I7" s="31"/>
      <c r="J7" s="32" t="s">
        <v>142</v>
      </c>
      <c r="K7" s="33" t="s">
        <v>54</v>
      </c>
      <c r="L7" s="23"/>
    </row>
    <row r="8" spans="2:12" ht="21">
      <c r="B8" s="24" t="s">
        <v>205</v>
      </c>
      <c r="C8" s="34" t="s">
        <v>206</v>
      </c>
      <c r="D8" s="35"/>
      <c r="E8" s="35"/>
      <c r="F8" s="35"/>
      <c r="G8" s="35"/>
      <c r="H8" s="35"/>
      <c r="I8" s="35"/>
      <c r="J8" s="36"/>
      <c r="K8" s="35"/>
      <c r="L8" s="23"/>
    </row>
    <row r="9" spans="2:12" ht="21">
      <c r="B9" s="37"/>
      <c r="C9" s="38" t="s">
        <v>269</v>
      </c>
      <c r="D9" s="39">
        <v>1070000</v>
      </c>
      <c r="E9" s="39">
        <v>1070000</v>
      </c>
      <c r="F9" s="40">
        <v>0</v>
      </c>
      <c r="G9" s="40">
        <v>1070000</v>
      </c>
      <c r="H9" s="39" t="s">
        <v>270</v>
      </c>
      <c r="I9" s="39"/>
      <c r="J9" s="41" t="s">
        <v>148</v>
      </c>
      <c r="K9" s="39">
        <v>7964463.48</v>
      </c>
      <c r="L9" s="23"/>
    </row>
    <row r="10" spans="2:12" ht="21">
      <c r="B10" s="37"/>
      <c r="C10" s="38" t="s">
        <v>271</v>
      </c>
      <c r="D10" s="39">
        <v>1190500</v>
      </c>
      <c r="E10" s="39">
        <v>1190500</v>
      </c>
      <c r="F10" s="40">
        <v>0</v>
      </c>
      <c r="G10" s="40">
        <v>1190500</v>
      </c>
      <c r="H10" s="39" t="s">
        <v>272</v>
      </c>
      <c r="I10" s="39"/>
      <c r="J10" s="41"/>
      <c r="K10" s="39"/>
      <c r="L10" s="23"/>
    </row>
    <row r="11" spans="2:12" ht="21">
      <c r="B11" s="37"/>
      <c r="C11" s="38" t="s">
        <v>273</v>
      </c>
      <c r="D11" s="39">
        <v>279500</v>
      </c>
      <c r="E11" s="39">
        <v>279500</v>
      </c>
      <c r="F11" s="40">
        <v>0</v>
      </c>
      <c r="G11" s="40">
        <v>279500</v>
      </c>
      <c r="H11" s="39" t="s">
        <v>274</v>
      </c>
      <c r="I11" s="39"/>
      <c r="J11" s="41"/>
      <c r="K11" s="39"/>
      <c r="L11" s="23"/>
    </row>
    <row r="12" spans="2:12" ht="21">
      <c r="B12" s="37"/>
      <c r="C12" s="38" t="s">
        <v>275</v>
      </c>
      <c r="D12" s="39">
        <v>1690000</v>
      </c>
      <c r="E12" s="39">
        <v>1690000</v>
      </c>
      <c r="F12" s="40">
        <v>0</v>
      </c>
      <c r="G12" s="40">
        <v>1690000</v>
      </c>
      <c r="H12" s="39" t="s">
        <v>276</v>
      </c>
      <c r="I12" s="39"/>
      <c r="J12" s="41"/>
      <c r="K12" s="39"/>
      <c r="L12" s="23"/>
    </row>
    <row r="13" spans="2:12" ht="21">
      <c r="B13" s="37"/>
      <c r="C13" s="38" t="s">
        <v>277</v>
      </c>
      <c r="D13" s="39">
        <v>99800</v>
      </c>
      <c r="E13" s="39">
        <v>99800</v>
      </c>
      <c r="F13" s="40">
        <v>0</v>
      </c>
      <c r="G13" s="40">
        <v>0</v>
      </c>
      <c r="H13" s="39" t="s">
        <v>278</v>
      </c>
      <c r="I13" s="39" t="s">
        <v>279</v>
      </c>
      <c r="J13" s="41"/>
      <c r="K13" s="39"/>
      <c r="L13" s="23"/>
    </row>
    <row r="14" spans="2:12" ht="21">
      <c r="B14" s="37"/>
      <c r="C14" s="38" t="s">
        <v>280</v>
      </c>
      <c r="D14" s="39">
        <v>723000</v>
      </c>
      <c r="E14" s="39">
        <v>723000</v>
      </c>
      <c r="F14" s="40">
        <v>0</v>
      </c>
      <c r="G14" s="40">
        <v>0</v>
      </c>
      <c r="H14" s="39" t="s">
        <v>281</v>
      </c>
      <c r="I14" s="39" t="s">
        <v>282</v>
      </c>
      <c r="J14" s="41"/>
      <c r="K14" s="39"/>
      <c r="L14" s="23"/>
    </row>
    <row r="15" spans="2:12" ht="21">
      <c r="B15" s="37"/>
      <c r="C15" s="38" t="s">
        <v>283</v>
      </c>
      <c r="D15" s="39">
        <v>46729</v>
      </c>
      <c r="E15" s="39">
        <v>46729</v>
      </c>
      <c r="F15" s="40">
        <v>0</v>
      </c>
      <c r="G15" s="40">
        <v>46729</v>
      </c>
      <c r="H15" s="39" t="s">
        <v>284</v>
      </c>
      <c r="I15" s="39"/>
      <c r="J15" s="41"/>
      <c r="K15" s="39"/>
      <c r="L15" s="23"/>
    </row>
    <row r="16" spans="2:12" ht="21">
      <c r="B16" s="37"/>
      <c r="C16" s="38" t="s">
        <v>285</v>
      </c>
      <c r="D16" s="39">
        <v>93458</v>
      </c>
      <c r="E16" s="39">
        <v>93458</v>
      </c>
      <c r="F16" s="40">
        <v>0</v>
      </c>
      <c r="G16" s="40">
        <v>0</v>
      </c>
      <c r="H16" s="39" t="s">
        <v>286</v>
      </c>
      <c r="I16" s="39" t="s">
        <v>279</v>
      </c>
      <c r="J16" s="41"/>
      <c r="K16" s="39"/>
      <c r="L16" s="23"/>
    </row>
    <row r="17" spans="2:12" ht="21">
      <c r="B17" s="37"/>
      <c r="C17" s="38" t="s">
        <v>287</v>
      </c>
      <c r="D17" s="39">
        <v>1770000</v>
      </c>
      <c r="E17" s="39">
        <v>1770000</v>
      </c>
      <c r="F17" s="40">
        <v>0</v>
      </c>
      <c r="G17" s="40">
        <v>1770000</v>
      </c>
      <c r="H17" s="39" t="s">
        <v>288</v>
      </c>
      <c r="I17" s="39"/>
      <c r="J17" s="41"/>
      <c r="K17" s="39"/>
      <c r="L17" s="23"/>
    </row>
    <row r="18" spans="2:12" ht="21">
      <c r="B18" s="37"/>
      <c r="C18" s="38"/>
      <c r="D18" s="39"/>
      <c r="E18" s="39">
        <v>449000</v>
      </c>
      <c r="F18" s="40">
        <v>-449000</v>
      </c>
      <c r="G18" s="40">
        <v>449000</v>
      </c>
      <c r="H18" s="39" t="s">
        <v>289</v>
      </c>
      <c r="I18" s="39" t="s">
        <v>290</v>
      </c>
      <c r="J18" s="41"/>
      <c r="K18" s="39"/>
      <c r="L18" s="23"/>
    </row>
    <row r="19" spans="2:12" ht="21">
      <c r="B19" s="37"/>
      <c r="C19" s="38" t="s">
        <v>291</v>
      </c>
      <c r="D19" s="39">
        <v>92000</v>
      </c>
      <c r="E19" s="39">
        <v>92000</v>
      </c>
      <c r="F19" s="39">
        <v>0</v>
      </c>
      <c r="G19" s="39">
        <v>0</v>
      </c>
      <c r="H19" s="39" t="s">
        <v>292</v>
      </c>
      <c r="I19" s="39" t="s">
        <v>293</v>
      </c>
      <c r="J19" s="41" t="s">
        <v>294</v>
      </c>
      <c r="K19" s="39">
        <v>19793217.96</v>
      </c>
      <c r="L19" s="23"/>
    </row>
    <row r="20" spans="2:12" ht="21">
      <c r="B20" s="37"/>
      <c r="C20" s="38" t="s">
        <v>295</v>
      </c>
      <c r="D20" s="39">
        <v>44299</v>
      </c>
      <c r="E20" s="39">
        <v>44299</v>
      </c>
      <c r="F20" s="39">
        <v>0</v>
      </c>
      <c r="G20" s="39">
        <v>0</v>
      </c>
      <c r="H20" s="39" t="s">
        <v>296</v>
      </c>
      <c r="I20" s="39" t="s">
        <v>293</v>
      </c>
      <c r="J20" s="41" t="s">
        <v>297</v>
      </c>
      <c r="K20" s="39"/>
      <c r="L20" s="23"/>
    </row>
    <row r="21" spans="2:12" ht="21">
      <c r="B21" s="37"/>
      <c r="C21" s="38" t="s">
        <v>298</v>
      </c>
      <c r="D21" s="39">
        <v>157943</v>
      </c>
      <c r="E21" s="39">
        <v>157943</v>
      </c>
      <c r="F21" s="39">
        <v>0</v>
      </c>
      <c r="G21" s="39">
        <v>0</v>
      </c>
      <c r="H21" s="39" t="s">
        <v>299</v>
      </c>
      <c r="I21" s="39" t="s">
        <v>293</v>
      </c>
      <c r="J21" s="41" t="s">
        <v>300</v>
      </c>
      <c r="K21" s="39">
        <v>125190</v>
      </c>
      <c r="L21" s="23"/>
    </row>
    <row r="22" spans="2:12" ht="21">
      <c r="B22" s="37"/>
      <c r="C22" s="38" t="s">
        <v>301</v>
      </c>
      <c r="D22" s="39">
        <v>40858</v>
      </c>
      <c r="E22" s="39">
        <v>40858</v>
      </c>
      <c r="F22" s="39">
        <v>0</v>
      </c>
      <c r="G22" s="39">
        <v>40858</v>
      </c>
      <c r="H22" s="39" t="s">
        <v>302</v>
      </c>
      <c r="I22" s="39"/>
      <c r="J22" s="41" t="s">
        <v>303</v>
      </c>
      <c r="K22" s="39">
        <v>5781893.5</v>
      </c>
      <c r="L22" s="23"/>
    </row>
    <row r="23" spans="2:12" ht="21">
      <c r="B23" s="37"/>
      <c r="C23" s="38" t="s">
        <v>304</v>
      </c>
      <c r="D23" s="39">
        <v>318000</v>
      </c>
      <c r="E23" s="39">
        <v>318000</v>
      </c>
      <c r="F23" s="39">
        <v>0</v>
      </c>
      <c r="G23" s="39">
        <v>318000</v>
      </c>
      <c r="H23" s="39" t="s">
        <v>305</v>
      </c>
      <c r="I23" s="39"/>
      <c r="J23" s="41" t="s">
        <v>306</v>
      </c>
      <c r="K23" s="39">
        <v>8572182</v>
      </c>
      <c r="L23" s="23"/>
    </row>
    <row r="24" spans="2:12" ht="21">
      <c r="B24" s="37"/>
      <c r="C24" s="38" t="s">
        <v>307</v>
      </c>
      <c r="D24" s="39">
        <v>36000</v>
      </c>
      <c r="E24" s="39">
        <v>36000</v>
      </c>
      <c r="F24" s="39">
        <v>0</v>
      </c>
      <c r="G24" s="39">
        <v>36000</v>
      </c>
      <c r="H24" s="39" t="s">
        <v>308</v>
      </c>
      <c r="I24" s="39"/>
      <c r="J24" s="41"/>
      <c r="K24" s="39"/>
      <c r="L24" s="23"/>
    </row>
    <row r="25" spans="2:12" ht="21">
      <c r="B25" s="37"/>
      <c r="C25" s="38" t="s">
        <v>309</v>
      </c>
      <c r="D25" s="39">
        <v>17000</v>
      </c>
      <c r="E25" s="39">
        <v>0</v>
      </c>
      <c r="F25" s="39">
        <v>17000</v>
      </c>
      <c r="G25" s="39">
        <v>0</v>
      </c>
      <c r="H25" s="39">
        <v>0</v>
      </c>
      <c r="I25" s="39" t="s">
        <v>310</v>
      </c>
      <c r="J25" s="41"/>
      <c r="K25" s="39"/>
      <c r="L25" s="23"/>
    </row>
    <row r="26" spans="2:12" ht="21">
      <c r="B26" s="37"/>
      <c r="C26" s="38" t="s">
        <v>311</v>
      </c>
      <c r="D26" s="39">
        <v>80000</v>
      </c>
      <c r="E26" s="39">
        <v>80000</v>
      </c>
      <c r="F26" s="39">
        <v>0</v>
      </c>
      <c r="G26" s="39">
        <v>80000</v>
      </c>
      <c r="H26" s="39" t="s">
        <v>312</v>
      </c>
      <c r="I26" s="39"/>
      <c r="J26" s="41"/>
      <c r="K26" s="39"/>
      <c r="L26" s="23"/>
    </row>
    <row r="27" spans="2:12" ht="21">
      <c r="B27" s="37"/>
      <c r="C27" s="38" t="s">
        <v>313</v>
      </c>
      <c r="D27" s="39">
        <v>5973000</v>
      </c>
      <c r="E27" s="39">
        <v>5973000</v>
      </c>
      <c r="F27" s="39"/>
      <c r="G27" s="39">
        <v>0</v>
      </c>
      <c r="H27" s="39" t="s">
        <v>314</v>
      </c>
      <c r="I27" s="39" t="s">
        <v>279</v>
      </c>
      <c r="J27" s="41"/>
      <c r="K27" s="39"/>
      <c r="L27" s="23"/>
    </row>
    <row r="28" spans="2:12" ht="21">
      <c r="B28" s="37"/>
      <c r="C28" s="38"/>
      <c r="D28" s="39"/>
      <c r="E28" s="39"/>
      <c r="F28" s="39"/>
      <c r="G28" s="39"/>
      <c r="H28" s="39" t="s">
        <v>315</v>
      </c>
      <c r="I28" s="39" t="s">
        <v>279</v>
      </c>
      <c r="J28" s="41"/>
      <c r="K28" s="39"/>
      <c r="L28" s="23"/>
    </row>
    <row r="29" spans="2:12" ht="21">
      <c r="B29" s="37"/>
      <c r="C29" s="38"/>
      <c r="D29" s="39"/>
      <c r="E29" s="39"/>
      <c r="F29" s="39"/>
      <c r="G29" s="39"/>
      <c r="H29" s="39" t="s">
        <v>316</v>
      </c>
      <c r="I29" s="39" t="s">
        <v>279</v>
      </c>
      <c r="J29" s="41"/>
      <c r="K29" s="39"/>
      <c r="L29" s="23"/>
    </row>
    <row r="30" spans="2:12" ht="21">
      <c r="B30" s="37"/>
      <c r="C30" s="38"/>
      <c r="D30" s="39"/>
      <c r="E30" s="39"/>
      <c r="F30" s="39"/>
      <c r="G30" s="39"/>
      <c r="H30" s="39" t="s">
        <v>317</v>
      </c>
      <c r="I30" s="39" t="s">
        <v>279</v>
      </c>
      <c r="J30" s="41"/>
      <c r="K30" s="39"/>
      <c r="L30" s="23"/>
    </row>
    <row r="31" spans="2:12" ht="21">
      <c r="B31" s="37"/>
      <c r="C31" s="38" t="s">
        <v>318</v>
      </c>
      <c r="D31" s="39">
        <v>361800</v>
      </c>
      <c r="E31" s="39">
        <v>361800</v>
      </c>
      <c r="F31" s="39"/>
      <c r="G31" s="39">
        <v>0</v>
      </c>
      <c r="H31" s="39" t="s">
        <v>319</v>
      </c>
      <c r="I31" s="39" t="s">
        <v>279</v>
      </c>
      <c r="J31" s="41"/>
      <c r="K31" s="39"/>
      <c r="L31" s="23"/>
    </row>
    <row r="32" spans="2:12" ht="21">
      <c r="B32" s="37"/>
      <c r="C32" s="38" t="s">
        <v>320</v>
      </c>
      <c r="D32" s="39">
        <v>292200</v>
      </c>
      <c r="E32" s="39">
        <v>292200</v>
      </c>
      <c r="F32" s="39"/>
      <c r="G32" s="39">
        <v>0</v>
      </c>
      <c r="H32" s="39"/>
      <c r="I32" s="39" t="s">
        <v>279</v>
      </c>
      <c r="J32" s="41"/>
      <c r="K32" s="39"/>
      <c r="L32" s="23"/>
    </row>
    <row r="33" spans="2:12" ht="21">
      <c r="B33" s="37"/>
      <c r="C33" s="38" t="s">
        <v>321</v>
      </c>
      <c r="D33" s="39">
        <v>6448900</v>
      </c>
      <c r="E33" s="39">
        <v>6448900</v>
      </c>
      <c r="F33" s="39"/>
      <c r="G33" s="39">
        <v>0</v>
      </c>
      <c r="H33" s="39"/>
      <c r="I33" s="39" t="s">
        <v>279</v>
      </c>
      <c r="J33" s="41"/>
      <c r="K33" s="39"/>
      <c r="L33" s="23"/>
    </row>
    <row r="34" spans="2:12" ht="21">
      <c r="B34" s="37"/>
      <c r="C34" s="38" t="s">
        <v>322</v>
      </c>
      <c r="D34" s="39">
        <v>364000</v>
      </c>
      <c r="E34" s="39">
        <v>364000</v>
      </c>
      <c r="F34" s="39"/>
      <c r="G34" s="39">
        <v>0</v>
      </c>
      <c r="H34" s="39"/>
      <c r="I34" s="39" t="s">
        <v>279</v>
      </c>
      <c r="J34" s="42"/>
      <c r="K34" s="39"/>
      <c r="L34" s="23"/>
    </row>
    <row r="35" spans="2:12" ht="21">
      <c r="B35" s="37"/>
      <c r="C35" s="38" t="s">
        <v>323</v>
      </c>
      <c r="D35" s="39">
        <v>28000</v>
      </c>
      <c r="E35" s="39">
        <v>28000</v>
      </c>
      <c r="F35" s="39"/>
      <c r="G35" s="39">
        <v>28000</v>
      </c>
      <c r="H35" s="39" t="s">
        <v>324</v>
      </c>
      <c r="I35" s="39" t="s">
        <v>325</v>
      </c>
      <c r="J35" s="41"/>
      <c r="K35" s="39"/>
      <c r="L35" s="23"/>
    </row>
    <row r="36" spans="2:12" ht="21">
      <c r="B36" s="37"/>
      <c r="C36" s="38"/>
      <c r="D36" s="39"/>
      <c r="E36" s="39"/>
      <c r="F36" s="39"/>
      <c r="G36" s="39"/>
      <c r="H36" s="39"/>
      <c r="I36" s="39" t="s">
        <v>326</v>
      </c>
      <c r="J36" s="41"/>
      <c r="K36" s="39"/>
      <c r="L36" s="23"/>
    </row>
    <row r="37" spans="2:12" ht="21">
      <c r="B37" s="37"/>
      <c r="C37" s="38" t="s">
        <v>327</v>
      </c>
      <c r="D37" s="39">
        <v>6000</v>
      </c>
      <c r="E37" s="39">
        <v>0</v>
      </c>
      <c r="F37" s="39">
        <v>6000</v>
      </c>
      <c r="G37" s="39">
        <v>0</v>
      </c>
      <c r="H37" s="39" t="s">
        <v>328</v>
      </c>
      <c r="I37" s="39" t="s">
        <v>279</v>
      </c>
      <c r="J37" s="41"/>
      <c r="K37" s="39"/>
      <c r="L37" s="23"/>
    </row>
    <row r="38" spans="2:12" ht="21">
      <c r="B38" s="37"/>
      <c r="C38" s="38" t="s">
        <v>329</v>
      </c>
      <c r="D38" s="39">
        <v>28500</v>
      </c>
      <c r="E38" s="39">
        <v>28500</v>
      </c>
      <c r="F38" s="39">
        <v>0</v>
      </c>
      <c r="G38" s="39">
        <v>0</v>
      </c>
      <c r="H38" s="39" t="s">
        <v>330</v>
      </c>
      <c r="I38" s="39" t="s">
        <v>279</v>
      </c>
      <c r="J38" s="41"/>
      <c r="K38" s="39"/>
      <c r="L38" s="23"/>
    </row>
    <row r="39" spans="2:12" ht="21">
      <c r="B39" s="37"/>
      <c r="C39" s="38" t="s">
        <v>331</v>
      </c>
      <c r="D39" s="39">
        <v>100000</v>
      </c>
      <c r="E39" s="39">
        <v>100000</v>
      </c>
      <c r="F39" s="39">
        <v>0</v>
      </c>
      <c r="G39" s="39">
        <v>100000</v>
      </c>
      <c r="H39" s="39" t="s">
        <v>332</v>
      </c>
      <c r="I39" s="39" t="s">
        <v>333</v>
      </c>
      <c r="J39" s="41"/>
      <c r="K39" s="39"/>
      <c r="L39" s="23"/>
    </row>
    <row r="40" spans="2:12" ht="21">
      <c r="B40" s="37"/>
      <c r="C40" s="38" t="s">
        <v>334</v>
      </c>
      <c r="D40" s="39">
        <v>12000</v>
      </c>
      <c r="E40" s="39">
        <v>12000</v>
      </c>
      <c r="F40" s="39">
        <v>0</v>
      </c>
      <c r="G40" s="39">
        <v>0</v>
      </c>
      <c r="H40" s="39" t="s">
        <v>335</v>
      </c>
      <c r="I40" s="39" t="s">
        <v>279</v>
      </c>
      <c r="J40" s="42"/>
      <c r="K40" s="39"/>
      <c r="L40" s="23"/>
    </row>
    <row r="41" spans="2:12" ht="21">
      <c r="B41" s="37"/>
      <c r="C41" s="38" t="s">
        <v>336</v>
      </c>
      <c r="D41" s="39">
        <v>530000</v>
      </c>
      <c r="E41" s="39">
        <v>530000</v>
      </c>
      <c r="F41" s="39">
        <v>0</v>
      </c>
      <c r="G41" s="39">
        <v>0</v>
      </c>
      <c r="H41" s="39" t="s">
        <v>337</v>
      </c>
      <c r="I41" s="39" t="s">
        <v>279</v>
      </c>
      <c r="J41" s="41"/>
      <c r="K41" s="39"/>
      <c r="L41" s="23"/>
    </row>
    <row r="42" spans="2:12" ht="21">
      <c r="B42" s="37"/>
      <c r="C42" s="38" t="s">
        <v>338</v>
      </c>
      <c r="D42" s="39">
        <v>995000</v>
      </c>
      <c r="E42" s="39">
        <v>995000</v>
      </c>
      <c r="F42" s="39">
        <v>0</v>
      </c>
      <c r="G42" s="39">
        <v>0</v>
      </c>
      <c r="H42" s="39" t="s">
        <v>339</v>
      </c>
      <c r="I42" s="39" t="s">
        <v>279</v>
      </c>
      <c r="J42" s="41"/>
      <c r="K42" s="39"/>
      <c r="L42" s="23"/>
    </row>
    <row r="43" spans="2:12" ht="21">
      <c r="B43" s="37"/>
      <c r="C43" s="38" t="s">
        <v>340</v>
      </c>
      <c r="D43" s="39">
        <v>95000</v>
      </c>
      <c r="E43" s="39">
        <v>95000</v>
      </c>
      <c r="F43" s="39">
        <v>0</v>
      </c>
      <c r="G43" s="39">
        <v>0</v>
      </c>
      <c r="H43" s="39" t="s">
        <v>341</v>
      </c>
      <c r="I43" s="39" t="s">
        <v>279</v>
      </c>
      <c r="J43" s="41"/>
      <c r="K43" s="39"/>
      <c r="L43" s="23"/>
    </row>
    <row r="44" spans="2:12" ht="21">
      <c r="B44" s="29"/>
      <c r="C44" s="43"/>
      <c r="D44" s="44"/>
      <c r="E44" s="44"/>
      <c r="F44" s="44"/>
      <c r="G44" s="44">
        <v>0</v>
      </c>
      <c r="H44" s="44" t="s">
        <v>342</v>
      </c>
      <c r="I44" s="44"/>
      <c r="J44" s="45"/>
      <c r="K44" s="44"/>
      <c r="L44" s="23"/>
    </row>
    <row r="45" spans="2:12" ht="21">
      <c r="B45" s="37"/>
      <c r="C45" s="38" t="s">
        <v>343</v>
      </c>
      <c r="D45" s="39">
        <v>56400</v>
      </c>
      <c r="E45" s="39">
        <v>56400</v>
      </c>
      <c r="F45" s="39">
        <v>0</v>
      </c>
      <c r="G45" s="39">
        <v>0</v>
      </c>
      <c r="H45" s="39" t="s">
        <v>344</v>
      </c>
      <c r="I45" s="39" t="s">
        <v>279</v>
      </c>
      <c r="J45" s="41"/>
      <c r="K45" s="39"/>
      <c r="L45" s="23"/>
    </row>
    <row r="46" spans="2:12" ht="21">
      <c r="B46" s="37"/>
      <c r="C46" s="38" t="s">
        <v>345</v>
      </c>
      <c r="D46" s="39">
        <v>1677760</v>
      </c>
      <c r="E46" s="39">
        <v>1677760</v>
      </c>
      <c r="F46" s="39">
        <v>0</v>
      </c>
      <c r="G46" s="39">
        <v>0</v>
      </c>
      <c r="H46" s="39" t="s">
        <v>346</v>
      </c>
      <c r="I46" s="39" t="s">
        <v>279</v>
      </c>
      <c r="J46" s="42"/>
      <c r="K46" s="39"/>
      <c r="L46" s="23"/>
    </row>
    <row r="47" spans="2:12" ht="21">
      <c r="B47" s="37"/>
      <c r="C47" s="38" t="s">
        <v>347</v>
      </c>
      <c r="D47" s="39">
        <v>49182</v>
      </c>
      <c r="E47" s="39">
        <v>49182</v>
      </c>
      <c r="F47" s="39">
        <v>0</v>
      </c>
      <c r="G47" s="39">
        <v>0</v>
      </c>
      <c r="H47" s="39" t="s">
        <v>348</v>
      </c>
      <c r="I47" s="39" t="s">
        <v>279</v>
      </c>
      <c r="J47" s="41"/>
      <c r="K47" s="39"/>
      <c r="L47" s="23"/>
    </row>
    <row r="48" spans="2:12" ht="21">
      <c r="B48" s="37"/>
      <c r="C48" s="38" t="s">
        <v>349</v>
      </c>
      <c r="D48" s="39">
        <v>8978300</v>
      </c>
      <c r="E48" s="39">
        <v>8978300</v>
      </c>
      <c r="F48" s="39">
        <v>0</v>
      </c>
      <c r="G48" s="39">
        <v>0</v>
      </c>
      <c r="H48" s="39" t="s">
        <v>350</v>
      </c>
      <c r="I48" s="39" t="s">
        <v>279</v>
      </c>
      <c r="J48" s="41"/>
      <c r="K48" s="39"/>
      <c r="L48" s="23"/>
    </row>
    <row r="49" spans="2:14" ht="23.25">
      <c r="B49" s="37"/>
      <c r="C49" s="38" t="s">
        <v>351</v>
      </c>
      <c r="D49" s="39">
        <v>4000</v>
      </c>
      <c r="E49" s="39">
        <v>4000</v>
      </c>
      <c r="F49" s="39">
        <v>0</v>
      </c>
      <c r="G49" s="39">
        <v>0</v>
      </c>
      <c r="H49" s="39" t="s">
        <v>352</v>
      </c>
      <c r="I49" s="39" t="s">
        <v>279</v>
      </c>
      <c r="J49" s="41"/>
      <c r="K49" s="39"/>
      <c r="L49" s="23"/>
      <c r="M49" s="46"/>
      <c r="N49" s="46"/>
    </row>
    <row r="50" spans="2:14" ht="23.25">
      <c r="B50" s="37"/>
      <c r="C50" s="38" t="s">
        <v>353</v>
      </c>
      <c r="D50" s="39">
        <v>99000</v>
      </c>
      <c r="E50" s="39">
        <v>99000</v>
      </c>
      <c r="F50" s="39">
        <v>0</v>
      </c>
      <c r="G50" s="39">
        <v>0</v>
      </c>
      <c r="H50" s="39"/>
      <c r="I50" s="39" t="s">
        <v>279</v>
      </c>
      <c r="J50" s="42"/>
      <c r="K50" s="39"/>
      <c r="L50" s="23"/>
      <c r="M50" s="46"/>
      <c r="N50" s="46"/>
    </row>
    <row r="51" spans="2:14" ht="23.25">
      <c r="B51" s="37"/>
      <c r="C51" s="38"/>
      <c r="D51" s="39"/>
      <c r="E51" s="39"/>
      <c r="F51" s="39"/>
      <c r="G51" s="39"/>
      <c r="H51" s="39"/>
      <c r="I51" s="39"/>
      <c r="J51" s="42"/>
      <c r="K51" s="39"/>
      <c r="L51" s="47"/>
      <c r="M51" s="46"/>
      <c r="N51" s="46"/>
    </row>
    <row r="52" spans="2:14" ht="23.25">
      <c r="B52" s="37"/>
      <c r="C52" s="48" t="s">
        <v>354</v>
      </c>
      <c r="D52" s="49"/>
      <c r="E52" s="49"/>
      <c r="F52" s="49"/>
      <c r="G52" s="49"/>
      <c r="H52" s="49"/>
      <c r="I52" s="49"/>
      <c r="J52" s="50"/>
      <c r="K52" s="49"/>
      <c r="L52" s="51"/>
      <c r="M52" s="46"/>
      <c r="N52" s="46"/>
    </row>
    <row r="53" spans="2:14" ht="23.25">
      <c r="B53" s="37">
        <v>1</v>
      </c>
      <c r="C53" s="38" t="s">
        <v>355</v>
      </c>
      <c r="D53" s="39">
        <v>241750</v>
      </c>
      <c r="E53" s="39">
        <v>235000</v>
      </c>
      <c r="F53" s="39">
        <v>6750</v>
      </c>
      <c r="G53" s="39">
        <v>235000</v>
      </c>
      <c r="H53" s="39"/>
      <c r="I53" s="39" t="s">
        <v>356</v>
      </c>
      <c r="J53" s="41"/>
      <c r="K53" s="39"/>
      <c r="L53" s="51"/>
      <c r="M53" s="46"/>
      <c r="N53" s="46"/>
    </row>
    <row r="54" spans="2:14" ht="23.25">
      <c r="B54" s="37">
        <v>2</v>
      </c>
      <c r="C54" s="38" t="s">
        <v>357</v>
      </c>
      <c r="D54" s="39">
        <v>11000</v>
      </c>
      <c r="E54" s="39">
        <v>11000</v>
      </c>
      <c r="F54" s="39"/>
      <c r="G54" s="39">
        <v>11000</v>
      </c>
      <c r="H54" s="39" t="s">
        <v>358</v>
      </c>
      <c r="I54" s="39"/>
      <c r="J54" s="41"/>
      <c r="K54" s="39"/>
      <c r="L54" s="51"/>
      <c r="M54" s="46"/>
      <c r="N54" s="46"/>
    </row>
    <row r="55" spans="2:14" ht="23.25">
      <c r="B55" s="37">
        <v>3</v>
      </c>
      <c r="C55" s="38" t="s">
        <v>359</v>
      </c>
      <c r="D55" s="39">
        <v>6000</v>
      </c>
      <c r="E55" s="39">
        <v>6000</v>
      </c>
      <c r="F55" s="39">
        <v>0</v>
      </c>
      <c r="G55" s="39">
        <v>6000</v>
      </c>
      <c r="H55" s="39" t="s">
        <v>360</v>
      </c>
      <c r="I55" s="39"/>
      <c r="J55" s="41"/>
      <c r="K55" s="39"/>
      <c r="L55" s="51"/>
      <c r="M55" s="46"/>
      <c r="N55" s="46"/>
    </row>
    <row r="56" spans="2:14" ht="23.25">
      <c r="B56" s="37">
        <v>4</v>
      </c>
      <c r="C56" s="38" t="s">
        <v>361</v>
      </c>
      <c r="D56" s="39">
        <v>1400</v>
      </c>
      <c r="E56" s="39"/>
      <c r="F56" s="39"/>
      <c r="G56" s="39">
        <v>1400</v>
      </c>
      <c r="H56" s="39"/>
      <c r="I56" s="39" t="s">
        <v>362</v>
      </c>
      <c r="J56" s="41"/>
      <c r="K56" s="39"/>
      <c r="L56" s="51"/>
      <c r="M56" s="46"/>
      <c r="N56" s="46"/>
    </row>
    <row r="57" spans="2:14" ht="23.25">
      <c r="B57" s="37">
        <v>5</v>
      </c>
      <c r="C57" s="38" t="s">
        <v>363</v>
      </c>
      <c r="D57" s="39">
        <v>19300</v>
      </c>
      <c r="E57" s="39"/>
      <c r="F57" s="39"/>
      <c r="G57" s="39">
        <v>19300</v>
      </c>
      <c r="H57" s="39"/>
      <c r="I57" s="39" t="s">
        <v>362</v>
      </c>
      <c r="J57" s="41"/>
      <c r="K57" s="39"/>
      <c r="L57" s="51"/>
      <c r="M57" s="46"/>
      <c r="N57" s="46"/>
    </row>
    <row r="58" spans="2:14" ht="23.25">
      <c r="B58" s="37">
        <v>6</v>
      </c>
      <c r="C58" s="38" t="s">
        <v>364</v>
      </c>
      <c r="D58" s="39">
        <v>17050</v>
      </c>
      <c r="E58" s="39"/>
      <c r="F58" s="39"/>
      <c r="G58" s="39">
        <v>17050</v>
      </c>
      <c r="H58" s="39"/>
      <c r="I58" s="39" t="s">
        <v>362</v>
      </c>
      <c r="J58" s="41"/>
      <c r="K58" s="39"/>
      <c r="L58" s="51"/>
      <c r="M58" s="46"/>
      <c r="N58" s="46"/>
    </row>
    <row r="59" spans="2:14" ht="23.25">
      <c r="B59" s="37">
        <v>7</v>
      </c>
      <c r="C59" s="38" t="s">
        <v>365</v>
      </c>
      <c r="D59" s="39">
        <v>60300</v>
      </c>
      <c r="E59" s="39"/>
      <c r="F59" s="39"/>
      <c r="G59" s="39">
        <v>60300</v>
      </c>
      <c r="H59" s="39"/>
      <c r="I59" s="39" t="s">
        <v>362</v>
      </c>
      <c r="J59" s="41"/>
      <c r="K59" s="39"/>
      <c r="L59" s="51"/>
      <c r="M59" s="46"/>
      <c r="N59" s="46"/>
    </row>
    <row r="60" spans="2:14" ht="23.25">
      <c r="B60" s="37">
        <v>8</v>
      </c>
      <c r="C60" s="38" t="s">
        <v>366</v>
      </c>
      <c r="D60" s="39">
        <v>20000</v>
      </c>
      <c r="E60" s="39"/>
      <c r="F60" s="39"/>
      <c r="G60" s="39">
        <v>20000</v>
      </c>
      <c r="H60" s="39"/>
      <c r="I60" s="39" t="s">
        <v>362</v>
      </c>
      <c r="J60" s="41"/>
      <c r="K60" s="39"/>
      <c r="L60" s="51"/>
      <c r="M60" s="46"/>
      <c r="N60" s="46"/>
    </row>
    <row r="61" spans="2:14" ht="23.25">
      <c r="B61" s="37">
        <v>9</v>
      </c>
      <c r="C61" s="38" t="s">
        <v>367</v>
      </c>
      <c r="D61" s="39">
        <v>60970</v>
      </c>
      <c r="E61" s="39"/>
      <c r="F61" s="39"/>
      <c r="G61" s="39">
        <v>60970</v>
      </c>
      <c r="H61" s="39"/>
      <c r="I61" s="39" t="s">
        <v>362</v>
      </c>
      <c r="J61" s="41"/>
      <c r="K61" s="39"/>
      <c r="L61" s="51"/>
      <c r="M61" s="46"/>
      <c r="N61" s="46"/>
    </row>
    <row r="62" spans="2:14" ht="21">
      <c r="B62" s="37">
        <v>10</v>
      </c>
      <c r="C62" s="38" t="s">
        <v>368</v>
      </c>
      <c r="D62" s="39">
        <v>40000</v>
      </c>
      <c r="E62" s="39"/>
      <c r="F62" s="39"/>
      <c r="G62" s="39">
        <v>40000</v>
      </c>
      <c r="H62" s="39"/>
      <c r="I62" s="39" t="s">
        <v>362</v>
      </c>
      <c r="J62" s="41"/>
      <c r="K62" s="39"/>
      <c r="L62" s="51"/>
      <c r="M62" s="52"/>
      <c r="N62" s="52"/>
    </row>
    <row r="63" spans="2:14" ht="21">
      <c r="B63" s="37">
        <v>11</v>
      </c>
      <c r="C63" s="38" t="s">
        <v>369</v>
      </c>
      <c r="D63" s="39">
        <v>13200</v>
      </c>
      <c r="E63" s="39"/>
      <c r="F63" s="39"/>
      <c r="G63" s="39">
        <v>13200</v>
      </c>
      <c r="H63" s="39"/>
      <c r="I63" s="39" t="s">
        <v>362</v>
      </c>
      <c r="J63" s="41"/>
      <c r="K63" s="39"/>
      <c r="L63" s="51"/>
      <c r="M63" s="52"/>
      <c r="N63" s="52"/>
    </row>
    <row r="64" spans="2:14" ht="21">
      <c r="B64" s="37">
        <v>12</v>
      </c>
      <c r="C64" s="38" t="s">
        <v>370</v>
      </c>
      <c r="D64" s="39">
        <v>5000</v>
      </c>
      <c r="E64" s="39"/>
      <c r="F64" s="39"/>
      <c r="G64" s="39">
        <v>5000</v>
      </c>
      <c r="H64" s="39"/>
      <c r="I64" s="39" t="s">
        <v>362</v>
      </c>
      <c r="J64" s="41"/>
      <c r="K64" s="39"/>
      <c r="L64" s="51"/>
      <c r="M64" s="52"/>
      <c r="N64" s="52"/>
    </row>
    <row r="65" spans="2:14" ht="21">
      <c r="B65" s="37">
        <v>13</v>
      </c>
      <c r="C65" s="38" t="s">
        <v>371</v>
      </c>
      <c r="D65" s="39">
        <v>3500</v>
      </c>
      <c r="E65" s="39"/>
      <c r="F65" s="39"/>
      <c r="G65" s="39">
        <v>3500</v>
      </c>
      <c r="H65" s="39"/>
      <c r="I65" s="39" t="s">
        <v>362</v>
      </c>
      <c r="J65" s="41"/>
      <c r="K65" s="39"/>
      <c r="L65" s="51"/>
      <c r="M65" s="52"/>
      <c r="N65" s="52"/>
    </row>
    <row r="66" spans="2:14" ht="21">
      <c r="B66" s="37">
        <v>14</v>
      </c>
      <c r="C66" s="38" t="s">
        <v>372</v>
      </c>
      <c r="D66" s="39">
        <v>7500</v>
      </c>
      <c r="E66" s="39"/>
      <c r="F66" s="39"/>
      <c r="G66" s="39">
        <v>7500</v>
      </c>
      <c r="H66" s="39"/>
      <c r="I66" s="39" t="s">
        <v>362</v>
      </c>
      <c r="J66" s="41"/>
      <c r="K66" s="39"/>
      <c r="L66" s="51"/>
      <c r="M66" s="52"/>
      <c r="N66" s="52"/>
    </row>
    <row r="67" spans="2:14" ht="21">
      <c r="B67" s="37">
        <v>15</v>
      </c>
      <c r="C67" s="38" t="s">
        <v>373</v>
      </c>
      <c r="D67" s="39">
        <v>13500</v>
      </c>
      <c r="E67" s="39"/>
      <c r="F67" s="39"/>
      <c r="G67" s="39">
        <v>13500</v>
      </c>
      <c r="H67" s="39"/>
      <c r="I67" s="39" t="s">
        <v>362</v>
      </c>
      <c r="J67" s="41"/>
      <c r="K67" s="39"/>
      <c r="L67" s="51"/>
      <c r="M67" s="52"/>
      <c r="N67" s="52"/>
    </row>
    <row r="68" spans="2:14" ht="21">
      <c r="B68" s="37">
        <v>16</v>
      </c>
      <c r="C68" s="38" t="s">
        <v>374</v>
      </c>
      <c r="D68" s="39">
        <v>6000</v>
      </c>
      <c r="E68" s="39"/>
      <c r="F68" s="39"/>
      <c r="G68" s="39">
        <v>6000</v>
      </c>
      <c r="H68" s="39"/>
      <c r="I68" s="39" t="s">
        <v>362</v>
      </c>
      <c r="J68" s="41"/>
      <c r="K68" s="39"/>
      <c r="L68" s="51"/>
      <c r="M68" s="52"/>
      <c r="N68" s="52"/>
    </row>
    <row r="69" spans="2:14" ht="21">
      <c r="B69" s="37">
        <v>17</v>
      </c>
      <c r="C69" s="38" t="s">
        <v>375</v>
      </c>
      <c r="D69" s="39">
        <v>18200</v>
      </c>
      <c r="E69" s="39"/>
      <c r="F69" s="39"/>
      <c r="G69" s="39">
        <v>18200</v>
      </c>
      <c r="H69" s="39"/>
      <c r="I69" s="39" t="s">
        <v>362</v>
      </c>
      <c r="J69" s="41"/>
      <c r="K69" s="39"/>
      <c r="L69" s="51"/>
      <c r="M69" s="52"/>
      <c r="N69" s="52"/>
    </row>
    <row r="70" spans="2:14" ht="21">
      <c r="B70" s="37">
        <v>18</v>
      </c>
      <c r="C70" s="38" t="s">
        <v>376</v>
      </c>
      <c r="D70" s="39">
        <v>39700</v>
      </c>
      <c r="E70" s="39"/>
      <c r="F70" s="39"/>
      <c r="G70" s="39">
        <v>39700</v>
      </c>
      <c r="H70" s="39"/>
      <c r="I70" s="39" t="s">
        <v>362</v>
      </c>
      <c r="J70" s="41"/>
      <c r="K70" s="39"/>
      <c r="L70" s="51"/>
      <c r="M70" s="52"/>
      <c r="N70" s="52"/>
    </row>
    <row r="71" spans="2:14" ht="23.25">
      <c r="B71" s="37">
        <v>19</v>
      </c>
      <c r="C71" s="38" t="s">
        <v>377</v>
      </c>
      <c r="D71" s="39">
        <v>28000</v>
      </c>
      <c r="E71" s="39"/>
      <c r="F71" s="39"/>
      <c r="G71" s="39">
        <v>28000</v>
      </c>
      <c r="H71" s="39"/>
      <c r="I71" s="39" t="s">
        <v>362</v>
      </c>
      <c r="J71" s="41"/>
      <c r="K71" s="39"/>
      <c r="L71" s="51"/>
      <c r="M71" s="46"/>
      <c r="N71" s="46"/>
    </row>
    <row r="72" spans="2:14" ht="23.25">
      <c r="B72" s="37">
        <v>20</v>
      </c>
      <c r="C72" s="38" t="s">
        <v>378</v>
      </c>
      <c r="D72" s="39">
        <v>106810</v>
      </c>
      <c r="E72" s="39"/>
      <c r="F72" s="39"/>
      <c r="G72" s="39">
        <v>106810</v>
      </c>
      <c r="H72" s="39"/>
      <c r="I72" s="39" t="s">
        <v>362</v>
      </c>
      <c r="J72" s="41"/>
      <c r="K72" s="39"/>
      <c r="L72" s="51"/>
      <c r="M72" s="46"/>
      <c r="N72" s="46"/>
    </row>
    <row r="73" spans="2:14" ht="21">
      <c r="B73" s="37">
        <v>21</v>
      </c>
      <c r="C73" s="38" t="s">
        <v>379</v>
      </c>
      <c r="D73" s="39">
        <v>5850</v>
      </c>
      <c r="E73" s="39"/>
      <c r="F73" s="39"/>
      <c r="G73" s="39">
        <v>5850</v>
      </c>
      <c r="H73" s="39"/>
      <c r="I73" s="39" t="s">
        <v>362</v>
      </c>
      <c r="J73" s="41"/>
      <c r="K73" s="39"/>
      <c r="L73" s="51"/>
      <c r="M73" s="52"/>
      <c r="N73" s="52"/>
    </row>
    <row r="74" spans="2:14" ht="23.25">
      <c r="B74" s="37">
        <v>22</v>
      </c>
      <c r="C74" s="38" t="s">
        <v>380</v>
      </c>
      <c r="D74" s="39">
        <v>99000</v>
      </c>
      <c r="E74" s="39"/>
      <c r="F74" s="39"/>
      <c r="G74" s="39">
        <v>99000</v>
      </c>
      <c r="H74" s="39"/>
      <c r="I74" s="39" t="s">
        <v>362</v>
      </c>
      <c r="J74" s="41"/>
      <c r="K74" s="39"/>
      <c r="L74" s="51"/>
      <c r="M74" s="46"/>
      <c r="N74" s="46"/>
    </row>
    <row r="75" spans="2:14" ht="23.25">
      <c r="B75" s="37">
        <v>23</v>
      </c>
      <c r="C75" s="38" t="s">
        <v>381</v>
      </c>
      <c r="D75" s="39">
        <v>7811</v>
      </c>
      <c r="E75" s="39">
        <v>7811</v>
      </c>
      <c r="F75" s="39">
        <v>0</v>
      </c>
      <c r="G75" s="39">
        <v>7811</v>
      </c>
      <c r="H75" s="39" t="s">
        <v>382</v>
      </c>
      <c r="I75" s="39"/>
      <c r="J75" s="41"/>
      <c r="K75" s="39"/>
      <c r="L75" s="51"/>
      <c r="M75" s="46"/>
      <c r="N75" s="46"/>
    </row>
    <row r="76" spans="2:14" ht="21">
      <c r="B76" s="37">
        <v>24</v>
      </c>
      <c r="C76" s="38" t="s">
        <v>383</v>
      </c>
      <c r="D76" s="39">
        <v>6352</v>
      </c>
      <c r="E76" s="39">
        <v>6352</v>
      </c>
      <c r="F76" s="382">
        <v>-1990</v>
      </c>
      <c r="G76" s="39">
        <v>8342</v>
      </c>
      <c r="H76" s="39" t="s">
        <v>384</v>
      </c>
      <c r="I76" s="382" t="s">
        <v>385</v>
      </c>
      <c r="J76" s="41"/>
      <c r="K76" s="39"/>
      <c r="L76" s="51"/>
      <c r="M76" s="52"/>
      <c r="N76" s="52"/>
    </row>
    <row r="77" spans="2:14" ht="21">
      <c r="B77" s="37"/>
      <c r="C77" s="38"/>
      <c r="D77" s="39"/>
      <c r="E77" s="39">
        <v>1990</v>
      </c>
      <c r="F77" s="382"/>
      <c r="G77" s="53"/>
      <c r="H77" s="39" t="s">
        <v>386</v>
      </c>
      <c r="I77" s="382"/>
      <c r="J77" s="41"/>
      <c r="K77" s="39"/>
      <c r="L77" s="51"/>
      <c r="M77" s="52"/>
      <c r="N77" s="52"/>
    </row>
    <row r="78" spans="2:14" ht="23.25">
      <c r="B78" s="37">
        <v>25</v>
      </c>
      <c r="C78" s="38" t="s">
        <v>387</v>
      </c>
      <c r="D78" s="39">
        <v>35000</v>
      </c>
      <c r="E78" s="39">
        <v>35000</v>
      </c>
      <c r="F78" s="39">
        <v>0</v>
      </c>
      <c r="G78" s="39">
        <v>35000</v>
      </c>
      <c r="H78" s="39" t="s">
        <v>388</v>
      </c>
      <c r="I78" s="39"/>
      <c r="J78" s="41"/>
      <c r="K78" s="39"/>
      <c r="L78" s="51"/>
      <c r="M78" s="46"/>
      <c r="N78" s="46"/>
    </row>
    <row r="79" spans="2:14" ht="23.25">
      <c r="B79" s="37">
        <v>26</v>
      </c>
      <c r="C79" s="38" t="s">
        <v>389</v>
      </c>
      <c r="D79" s="39">
        <v>99000</v>
      </c>
      <c r="E79" s="39">
        <v>99000</v>
      </c>
      <c r="F79" s="39">
        <v>0</v>
      </c>
      <c r="G79" s="39">
        <v>99000</v>
      </c>
      <c r="H79" s="39" t="s">
        <v>390</v>
      </c>
      <c r="I79" s="39"/>
      <c r="J79" s="41"/>
      <c r="K79" s="39"/>
      <c r="L79" s="51"/>
      <c r="M79" s="46"/>
      <c r="N79" s="46"/>
    </row>
    <row r="80" spans="2:12" ht="21">
      <c r="B80" s="37">
        <v>27</v>
      </c>
      <c r="C80" s="38" t="s">
        <v>391</v>
      </c>
      <c r="D80" s="39">
        <v>11500</v>
      </c>
      <c r="E80" s="39">
        <v>11500</v>
      </c>
      <c r="F80" s="39">
        <v>0</v>
      </c>
      <c r="G80" s="39">
        <v>11500</v>
      </c>
      <c r="H80" s="39" t="s">
        <v>392</v>
      </c>
      <c r="I80" s="39"/>
      <c r="J80" s="41"/>
      <c r="K80" s="39"/>
      <c r="L80" s="54"/>
    </row>
    <row r="81" spans="2:12" ht="21">
      <c r="B81" s="37">
        <v>28</v>
      </c>
      <c r="C81" s="38" t="s">
        <v>393</v>
      </c>
      <c r="D81" s="39">
        <v>9500</v>
      </c>
      <c r="E81" s="39">
        <v>9500</v>
      </c>
      <c r="F81" s="39">
        <v>0</v>
      </c>
      <c r="G81" s="39">
        <v>9500</v>
      </c>
      <c r="H81" s="39" t="s">
        <v>394</v>
      </c>
      <c r="I81" s="39"/>
      <c r="J81" s="41"/>
      <c r="K81" s="39"/>
      <c r="L81" s="51"/>
    </row>
    <row r="82" spans="2:12" ht="21">
      <c r="B82" s="37">
        <v>29</v>
      </c>
      <c r="C82" s="38" t="s">
        <v>395</v>
      </c>
      <c r="D82" s="39">
        <v>60230</v>
      </c>
      <c r="E82" s="39">
        <v>61630</v>
      </c>
      <c r="F82" s="39">
        <v>-1400</v>
      </c>
      <c r="G82" s="39">
        <v>61630</v>
      </c>
      <c r="H82" s="39"/>
      <c r="I82" s="39" t="s">
        <v>396</v>
      </c>
      <c r="J82" s="41"/>
      <c r="K82" s="39"/>
      <c r="L82" s="51"/>
    </row>
    <row r="83" spans="2:12" ht="21">
      <c r="B83" s="29">
        <v>30</v>
      </c>
      <c r="C83" s="43" t="s">
        <v>397</v>
      </c>
      <c r="D83" s="44">
        <v>3300</v>
      </c>
      <c r="E83" s="44">
        <v>3300</v>
      </c>
      <c r="F83" s="44">
        <v>0</v>
      </c>
      <c r="G83" s="44">
        <v>3300</v>
      </c>
      <c r="H83" s="44"/>
      <c r="I83" s="44"/>
      <c r="J83" s="45"/>
      <c r="K83" s="44"/>
      <c r="L83" s="51"/>
    </row>
    <row r="84" spans="2:12" ht="21">
      <c r="B84" s="37">
        <v>31</v>
      </c>
      <c r="C84" s="38" t="s">
        <v>398</v>
      </c>
      <c r="D84" s="39">
        <v>141160</v>
      </c>
      <c r="E84" s="39">
        <v>95000</v>
      </c>
      <c r="F84" s="39">
        <v>46160</v>
      </c>
      <c r="G84" s="39">
        <v>141160</v>
      </c>
      <c r="H84" s="39" t="s">
        <v>399</v>
      </c>
      <c r="I84" s="39" t="s">
        <v>400</v>
      </c>
      <c r="J84" s="41"/>
      <c r="K84" s="39"/>
      <c r="L84" s="51"/>
    </row>
    <row r="85" spans="2:12" ht="21">
      <c r="B85" s="37">
        <v>32</v>
      </c>
      <c r="C85" s="38" t="s">
        <v>401</v>
      </c>
      <c r="D85" s="39">
        <v>23400</v>
      </c>
      <c r="E85" s="39">
        <v>2800</v>
      </c>
      <c r="F85" s="382">
        <v>0</v>
      </c>
      <c r="G85" s="53">
        <v>23400</v>
      </c>
      <c r="H85" s="39" t="s">
        <v>402</v>
      </c>
      <c r="I85" s="383"/>
      <c r="J85" s="41"/>
      <c r="K85" s="39"/>
      <c r="L85" s="54"/>
    </row>
    <row r="86" spans="2:12" ht="21">
      <c r="B86" s="37"/>
      <c r="C86" s="38"/>
      <c r="D86" s="39"/>
      <c r="E86" s="39">
        <v>4950</v>
      </c>
      <c r="F86" s="382"/>
      <c r="G86" s="53"/>
      <c r="H86" s="39" t="s">
        <v>403</v>
      </c>
      <c r="I86" s="383"/>
      <c r="J86" s="41"/>
      <c r="K86" s="39"/>
      <c r="L86" s="54"/>
    </row>
    <row r="87" spans="2:12" ht="21">
      <c r="B87" s="37"/>
      <c r="C87" s="38"/>
      <c r="D87" s="39"/>
      <c r="E87" s="39">
        <v>4950</v>
      </c>
      <c r="F87" s="382"/>
      <c r="G87" s="53"/>
      <c r="H87" s="39" t="s">
        <v>404</v>
      </c>
      <c r="I87" s="383"/>
      <c r="J87" s="41"/>
      <c r="K87" s="39"/>
      <c r="L87" s="54"/>
    </row>
    <row r="88" spans="2:12" ht="21">
      <c r="B88" s="37"/>
      <c r="C88" s="38"/>
      <c r="D88" s="39"/>
      <c r="E88" s="39">
        <v>4950</v>
      </c>
      <c r="F88" s="382"/>
      <c r="G88" s="53"/>
      <c r="H88" s="39" t="s">
        <v>405</v>
      </c>
      <c r="I88" s="383"/>
      <c r="J88" s="41"/>
      <c r="K88" s="39"/>
      <c r="L88" s="54"/>
    </row>
    <row r="89" spans="2:12" ht="21">
      <c r="B89" s="37"/>
      <c r="C89" s="38"/>
      <c r="D89" s="39"/>
      <c r="E89" s="39">
        <v>5750</v>
      </c>
      <c r="F89" s="382"/>
      <c r="G89" s="53"/>
      <c r="H89" s="39" t="s">
        <v>406</v>
      </c>
      <c r="I89" s="383"/>
      <c r="J89" s="41"/>
      <c r="K89" s="39"/>
      <c r="L89" s="54"/>
    </row>
    <row r="90" spans="2:12" ht="21">
      <c r="B90" s="37">
        <v>33</v>
      </c>
      <c r="C90" s="38" t="s">
        <v>407</v>
      </c>
      <c r="D90" s="39">
        <v>49200</v>
      </c>
      <c r="E90" s="39">
        <v>15000</v>
      </c>
      <c r="F90" s="382">
        <v>0</v>
      </c>
      <c r="G90" s="53">
        <v>49200</v>
      </c>
      <c r="H90" s="39" t="s">
        <v>408</v>
      </c>
      <c r="I90" s="39"/>
      <c r="J90" s="41"/>
      <c r="K90" s="39"/>
      <c r="L90" s="51"/>
    </row>
    <row r="91" spans="2:12" ht="21">
      <c r="B91" s="37"/>
      <c r="C91" s="38"/>
      <c r="D91" s="39"/>
      <c r="E91" s="39">
        <v>15700</v>
      </c>
      <c r="F91" s="382"/>
      <c r="G91" s="53"/>
      <c r="H91" s="39" t="s">
        <v>409</v>
      </c>
      <c r="I91" s="39"/>
      <c r="J91" s="41"/>
      <c r="K91" s="39"/>
      <c r="L91" s="51"/>
    </row>
    <row r="92" spans="2:12" ht="21">
      <c r="B92" s="37"/>
      <c r="C92" s="38"/>
      <c r="D92" s="39"/>
      <c r="E92" s="39">
        <v>18500</v>
      </c>
      <c r="F92" s="382"/>
      <c r="G92" s="53"/>
      <c r="H92" s="39" t="s">
        <v>410</v>
      </c>
      <c r="I92" s="39"/>
      <c r="J92" s="41"/>
      <c r="K92" s="39"/>
      <c r="L92" s="51"/>
    </row>
    <row r="93" spans="2:12" ht="21">
      <c r="B93" s="37">
        <v>34</v>
      </c>
      <c r="C93" s="38" t="s">
        <v>411</v>
      </c>
      <c r="D93" s="39">
        <v>10000</v>
      </c>
      <c r="E93" s="39">
        <v>10000</v>
      </c>
      <c r="F93" s="39">
        <v>0</v>
      </c>
      <c r="G93" s="39">
        <v>10000</v>
      </c>
      <c r="H93" s="39" t="s">
        <v>412</v>
      </c>
      <c r="I93" s="39"/>
      <c r="J93" s="41"/>
      <c r="K93" s="39"/>
      <c r="L93" s="51"/>
    </row>
    <row r="94" spans="2:12" ht="21">
      <c r="B94" s="37">
        <v>35</v>
      </c>
      <c r="C94" s="38" t="s">
        <v>413</v>
      </c>
      <c r="D94" s="39">
        <v>66333</v>
      </c>
      <c r="E94" s="39"/>
      <c r="F94" s="39"/>
      <c r="G94" s="39">
        <v>66333</v>
      </c>
      <c r="H94" s="39"/>
      <c r="I94" s="39"/>
      <c r="J94" s="41"/>
      <c r="K94" s="39"/>
      <c r="L94" s="51"/>
    </row>
    <row r="95" spans="2:12" ht="21">
      <c r="B95" s="37">
        <v>36</v>
      </c>
      <c r="C95" s="38" t="s">
        <v>414</v>
      </c>
      <c r="D95" s="39">
        <v>21600</v>
      </c>
      <c r="E95" s="39"/>
      <c r="F95" s="39"/>
      <c r="G95" s="39">
        <v>21600</v>
      </c>
      <c r="H95" s="39"/>
      <c r="I95" s="39"/>
      <c r="J95" s="41"/>
      <c r="K95" s="39"/>
      <c r="L95" s="51"/>
    </row>
    <row r="96" spans="2:12" ht="21">
      <c r="B96" s="37">
        <v>37</v>
      </c>
      <c r="C96" s="38" t="s">
        <v>415</v>
      </c>
      <c r="D96" s="39">
        <v>8200</v>
      </c>
      <c r="E96" s="39">
        <v>8200</v>
      </c>
      <c r="F96" s="39">
        <v>0</v>
      </c>
      <c r="G96" s="39">
        <v>8200</v>
      </c>
      <c r="H96" s="39" t="s">
        <v>416</v>
      </c>
      <c r="I96" s="39"/>
      <c r="J96" s="41"/>
      <c r="K96" s="39"/>
      <c r="L96" s="51"/>
    </row>
    <row r="97" spans="2:12" ht="21">
      <c r="B97" s="37">
        <v>38</v>
      </c>
      <c r="C97" s="38" t="s">
        <v>417</v>
      </c>
      <c r="D97" s="39">
        <v>195800</v>
      </c>
      <c r="E97" s="39">
        <v>24000</v>
      </c>
      <c r="F97" s="382">
        <v>0</v>
      </c>
      <c r="G97" s="53">
        <v>195800</v>
      </c>
      <c r="H97" s="39" t="s">
        <v>418</v>
      </c>
      <c r="I97" s="39"/>
      <c r="J97" s="41"/>
      <c r="K97" s="39"/>
      <c r="L97" s="51"/>
    </row>
    <row r="98" spans="2:12" ht="21">
      <c r="B98" s="37"/>
      <c r="C98" s="38"/>
      <c r="D98" s="39"/>
      <c r="E98" s="39">
        <v>12000</v>
      </c>
      <c r="F98" s="382"/>
      <c r="G98" s="53"/>
      <c r="H98" s="39" t="s">
        <v>419</v>
      </c>
      <c r="I98" s="39"/>
      <c r="J98" s="41"/>
      <c r="K98" s="39"/>
      <c r="L98" s="51"/>
    </row>
    <row r="99" spans="2:12" ht="21">
      <c r="B99" s="37"/>
      <c r="C99" s="38"/>
      <c r="D99" s="39"/>
      <c r="E99" s="39">
        <v>12000</v>
      </c>
      <c r="F99" s="382"/>
      <c r="G99" s="53"/>
      <c r="H99" s="39" t="s">
        <v>420</v>
      </c>
      <c r="I99" s="39"/>
      <c r="J99" s="41"/>
      <c r="K99" s="39"/>
      <c r="L99" s="51"/>
    </row>
    <row r="100" spans="2:12" ht="21">
      <c r="B100" s="37"/>
      <c r="C100" s="38"/>
      <c r="D100" s="39"/>
      <c r="E100" s="39">
        <v>12000</v>
      </c>
      <c r="F100" s="382"/>
      <c r="G100" s="53"/>
      <c r="H100" s="39" t="s">
        <v>421</v>
      </c>
      <c r="I100" s="39"/>
      <c r="J100" s="41"/>
      <c r="K100" s="39"/>
      <c r="L100" s="51"/>
    </row>
    <row r="101" spans="2:12" ht="21">
      <c r="B101" s="37"/>
      <c r="C101" s="38"/>
      <c r="D101" s="39"/>
      <c r="E101" s="39">
        <v>12000</v>
      </c>
      <c r="F101" s="382"/>
      <c r="G101" s="53"/>
      <c r="H101" s="39" t="s">
        <v>422</v>
      </c>
      <c r="I101" s="39"/>
      <c r="J101" s="41"/>
      <c r="K101" s="39"/>
      <c r="L101" s="51"/>
    </row>
    <row r="102" spans="2:12" ht="21">
      <c r="B102" s="37"/>
      <c r="C102" s="38"/>
      <c r="D102" s="39"/>
      <c r="E102" s="39">
        <v>12000</v>
      </c>
      <c r="F102" s="382"/>
      <c r="G102" s="53"/>
      <c r="H102" s="39" t="s">
        <v>423</v>
      </c>
      <c r="I102" s="39"/>
      <c r="J102" s="41"/>
      <c r="K102" s="39"/>
      <c r="L102" s="51"/>
    </row>
    <row r="103" spans="2:12" ht="21">
      <c r="B103" s="37"/>
      <c r="C103" s="38"/>
      <c r="D103" s="39"/>
      <c r="E103" s="39">
        <v>12000</v>
      </c>
      <c r="F103" s="382"/>
      <c r="G103" s="53"/>
      <c r="H103" s="39" t="s">
        <v>424</v>
      </c>
      <c r="I103" s="39"/>
      <c r="J103" s="41"/>
      <c r="K103" s="39"/>
      <c r="L103" s="51"/>
    </row>
    <row r="104" spans="2:12" ht="21">
      <c r="B104" s="37"/>
      <c r="C104" s="38"/>
      <c r="D104" s="39"/>
      <c r="E104" s="39">
        <v>12000</v>
      </c>
      <c r="F104" s="382"/>
      <c r="G104" s="53"/>
      <c r="H104" s="39" t="s">
        <v>425</v>
      </c>
      <c r="I104" s="39"/>
      <c r="J104" s="41"/>
      <c r="K104" s="39"/>
      <c r="L104" s="51"/>
    </row>
    <row r="105" spans="2:12" ht="21">
      <c r="B105" s="37"/>
      <c r="C105" s="38"/>
      <c r="D105" s="39"/>
      <c r="E105" s="39">
        <v>12000</v>
      </c>
      <c r="F105" s="382"/>
      <c r="G105" s="53"/>
      <c r="H105" s="39" t="s">
        <v>426</v>
      </c>
      <c r="I105" s="39"/>
      <c r="J105" s="41"/>
      <c r="K105" s="39"/>
      <c r="L105" s="51"/>
    </row>
    <row r="106" spans="2:12" ht="21">
      <c r="B106" s="37"/>
      <c r="C106" s="38"/>
      <c r="D106" s="39"/>
      <c r="E106" s="39">
        <v>12000</v>
      </c>
      <c r="F106" s="382"/>
      <c r="G106" s="53"/>
      <c r="H106" s="39" t="s">
        <v>427</v>
      </c>
      <c r="I106" s="39"/>
      <c r="J106" s="41"/>
      <c r="K106" s="39"/>
      <c r="L106" s="51"/>
    </row>
    <row r="107" spans="2:12" ht="21">
      <c r="B107" s="37"/>
      <c r="C107" s="38"/>
      <c r="D107" s="39"/>
      <c r="E107" s="39">
        <v>12000</v>
      </c>
      <c r="F107" s="382"/>
      <c r="G107" s="53"/>
      <c r="H107" s="39" t="s">
        <v>428</v>
      </c>
      <c r="I107" s="39"/>
      <c r="J107" s="41"/>
      <c r="K107" s="39"/>
      <c r="L107" s="51"/>
    </row>
    <row r="108" spans="2:12" ht="21">
      <c r="B108" s="37"/>
      <c r="C108" s="38"/>
      <c r="D108" s="39"/>
      <c r="E108" s="39">
        <v>12000</v>
      </c>
      <c r="F108" s="382"/>
      <c r="G108" s="53"/>
      <c r="H108" s="39" t="s">
        <v>429</v>
      </c>
      <c r="I108" s="39"/>
      <c r="J108" s="41"/>
      <c r="K108" s="39"/>
      <c r="L108" s="51"/>
    </row>
    <row r="109" spans="2:12" ht="21">
      <c r="B109" s="37"/>
      <c r="C109" s="38"/>
      <c r="D109" s="39"/>
      <c r="E109" s="39">
        <v>12000</v>
      </c>
      <c r="F109" s="382"/>
      <c r="G109" s="53"/>
      <c r="H109" s="39" t="s">
        <v>430</v>
      </c>
      <c r="I109" s="39"/>
      <c r="J109" s="41"/>
      <c r="K109" s="39"/>
      <c r="L109" s="51"/>
    </row>
    <row r="110" spans="2:12" ht="21">
      <c r="B110" s="37"/>
      <c r="C110" s="38"/>
      <c r="D110" s="39"/>
      <c r="E110" s="39">
        <v>27800</v>
      </c>
      <c r="F110" s="382"/>
      <c r="G110" s="53"/>
      <c r="H110" s="39" t="s">
        <v>431</v>
      </c>
      <c r="I110" s="39"/>
      <c r="J110" s="41"/>
      <c r="K110" s="39"/>
      <c r="L110" s="51"/>
    </row>
    <row r="111" spans="1:12" ht="21">
      <c r="A111" s="55"/>
      <c r="B111" s="37">
        <v>39</v>
      </c>
      <c r="C111" s="38" t="s">
        <v>432</v>
      </c>
      <c r="D111" s="39">
        <v>8100</v>
      </c>
      <c r="E111" s="39">
        <v>600</v>
      </c>
      <c r="F111" s="39">
        <v>7500</v>
      </c>
      <c r="G111" s="39">
        <v>6000</v>
      </c>
      <c r="H111" s="39" t="s">
        <v>433</v>
      </c>
      <c r="I111" s="39" t="s">
        <v>434</v>
      </c>
      <c r="J111" s="41"/>
      <c r="K111" s="39"/>
      <c r="L111" s="51"/>
    </row>
    <row r="112" spans="1:12" ht="21">
      <c r="A112" s="56"/>
      <c r="B112" s="37">
        <v>40</v>
      </c>
      <c r="C112" s="38" t="s">
        <v>435</v>
      </c>
      <c r="D112" s="39">
        <v>116945</v>
      </c>
      <c r="E112" s="39">
        <v>14590</v>
      </c>
      <c r="F112" s="382">
        <v>0</v>
      </c>
      <c r="G112" s="53">
        <v>116945</v>
      </c>
      <c r="H112" s="39" t="s">
        <v>436</v>
      </c>
      <c r="I112" s="39"/>
      <c r="J112" s="41"/>
      <c r="K112" s="39"/>
      <c r="L112" s="51"/>
    </row>
    <row r="113" spans="1:12" ht="21">
      <c r="A113" s="56"/>
      <c r="B113" s="37"/>
      <c r="C113" s="38"/>
      <c r="D113" s="39"/>
      <c r="E113" s="39">
        <v>7900</v>
      </c>
      <c r="F113" s="382"/>
      <c r="G113" s="53"/>
      <c r="H113" s="39" t="s">
        <v>437</v>
      </c>
      <c r="I113" s="39"/>
      <c r="J113" s="41"/>
      <c r="K113" s="39"/>
      <c r="L113" s="51"/>
    </row>
    <row r="114" spans="1:12" ht="21">
      <c r="A114" s="56"/>
      <c r="B114" s="37"/>
      <c r="C114" s="38"/>
      <c r="D114" s="39"/>
      <c r="E114" s="39">
        <v>6990</v>
      </c>
      <c r="F114" s="382"/>
      <c r="G114" s="53"/>
      <c r="H114" s="39" t="s">
        <v>438</v>
      </c>
      <c r="I114" s="39"/>
      <c r="J114" s="41"/>
      <c r="K114" s="39"/>
      <c r="L114" s="51"/>
    </row>
    <row r="115" spans="1:12" ht="21">
      <c r="A115" s="56"/>
      <c r="B115" s="37"/>
      <c r="C115" s="38"/>
      <c r="D115" s="39"/>
      <c r="E115" s="39">
        <v>14900</v>
      </c>
      <c r="F115" s="382"/>
      <c r="G115" s="53"/>
      <c r="H115" s="39" t="s">
        <v>439</v>
      </c>
      <c r="I115" s="39"/>
      <c r="J115" s="41"/>
      <c r="K115" s="39"/>
      <c r="L115" s="51"/>
    </row>
    <row r="116" spans="1:12" ht="21">
      <c r="A116" s="56"/>
      <c r="B116" s="37"/>
      <c r="C116" s="38"/>
      <c r="D116" s="39"/>
      <c r="E116" s="39">
        <v>8900</v>
      </c>
      <c r="F116" s="382"/>
      <c r="G116" s="53"/>
      <c r="H116" s="39" t="s">
        <v>440</v>
      </c>
      <c r="I116" s="39"/>
      <c r="J116" s="41"/>
      <c r="K116" s="39"/>
      <c r="L116" s="51"/>
    </row>
    <row r="117" spans="1:12" ht="21">
      <c r="A117" s="56"/>
      <c r="B117" s="37"/>
      <c r="C117" s="38"/>
      <c r="D117" s="39"/>
      <c r="E117" s="39">
        <v>63665</v>
      </c>
      <c r="F117" s="382"/>
      <c r="G117" s="53"/>
      <c r="H117" s="39" t="s">
        <v>441</v>
      </c>
      <c r="I117" s="39" t="s">
        <v>442</v>
      </c>
      <c r="J117" s="41"/>
      <c r="K117" s="39"/>
      <c r="L117" s="51"/>
    </row>
    <row r="118" spans="1:12" ht="23.25">
      <c r="A118" s="57"/>
      <c r="B118" s="37">
        <v>41</v>
      </c>
      <c r="C118" s="38" t="s">
        <v>443</v>
      </c>
      <c r="D118" s="39">
        <v>76320</v>
      </c>
      <c r="E118" s="39"/>
      <c r="F118" s="39"/>
      <c r="G118" s="39">
        <v>76320</v>
      </c>
      <c r="H118" s="39"/>
      <c r="I118" s="39" t="s">
        <v>362</v>
      </c>
      <c r="J118" s="41"/>
      <c r="K118" s="39"/>
      <c r="L118" s="51"/>
    </row>
    <row r="119" spans="1:12" ht="23.25">
      <c r="A119" s="46"/>
      <c r="B119" s="37">
        <v>42</v>
      </c>
      <c r="C119" s="38" t="s">
        <v>444</v>
      </c>
      <c r="D119" s="39">
        <v>8300</v>
      </c>
      <c r="E119" s="39"/>
      <c r="F119" s="39"/>
      <c r="G119" s="39">
        <v>8300</v>
      </c>
      <c r="H119" s="39"/>
      <c r="I119" s="39" t="s">
        <v>362</v>
      </c>
      <c r="J119" s="41"/>
      <c r="K119" s="39"/>
      <c r="L119" s="51"/>
    </row>
    <row r="120" spans="1:12" ht="23.25">
      <c r="A120" s="46"/>
      <c r="B120" s="37">
        <v>43</v>
      </c>
      <c r="C120" s="38" t="s">
        <v>445</v>
      </c>
      <c r="D120" s="39">
        <v>294180.97</v>
      </c>
      <c r="E120" s="39"/>
      <c r="F120" s="39"/>
      <c r="G120" s="39">
        <v>294180.97</v>
      </c>
      <c r="H120" s="39"/>
      <c r="I120" s="39" t="s">
        <v>362</v>
      </c>
      <c r="J120" s="41"/>
      <c r="K120" s="39"/>
      <c r="L120" s="51"/>
    </row>
    <row r="121" spans="1:12" ht="23.25">
      <c r="A121" s="46"/>
      <c r="B121" s="37">
        <v>44</v>
      </c>
      <c r="C121" s="38" t="s">
        <v>446</v>
      </c>
      <c r="D121" s="39">
        <v>28600</v>
      </c>
      <c r="E121" s="39"/>
      <c r="F121" s="39"/>
      <c r="G121" s="39">
        <v>28600</v>
      </c>
      <c r="H121" s="39"/>
      <c r="I121" s="39" t="s">
        <v>362</v>
      </c>
      <c r="J121" s="41"/>
      <c r="K121" s="39"/>
      <c r="L121" s="51"/>
    </row>
    <row r="122" spans="1:12" ht="23.25">
      <c r="A122" s="46"/>
      <c r="B122" s="37">
        <v>45</v>
      </c>
      <c r="C122" s="38" t="s">
        <v>447</v>
      </c>
      <c r="D122" s="39">
        <v>424810</v>
      </c>
      <c r="E122" s="39"/>
      <c r="F122" s="39"/>
      <c r="G122" s="39">
        <v>424810</v>
      </c>
      <c r="H122" s="39"/>
      <c r="I122" s="39" t="s">
        <v>362</v>
      </c>
      <c r="J122" s="41"/>
      <c r="K122" s="39"/>
      <c r="L122" s="51"/>
    </row>
    <row r="123" spans="1:12" ht="23.25">
      <c r="A123" s="46"/>
      <c r="B123" s="29">
        <v>46</v>
      </c>
      <c r="C123" s="43" t="s">
        <v>448</v>
      </c>
      <c r="D123" s="44">
        <v>492916</v>
      </c>
      <c r="E123" s="44">
        <v>79000</v>
      </c>
      <c r="F123" s="58">
        <v>0</v>
      </c>
      <c r="G123" s="59">
        <v>492916</v>
      </c>
      <c r="H123" s="44" t="s">
        <v>449</v>
      </c>
      <c r="I123" s="44"/>
      <c r="J123" s="45"/>
      <c r="K123" s="44"/>
      <c r="L123" s="51"/>
    </row>
    <row r="124" spans="1:12" ht="23.25">
      <c r="A124" s="46"/>
      <c r="B124" s="37"/>
      <c r="C124" s="38"/>
      <c r="D124" s="39"/>
      <c r="E124" s="39">
        <v>157000</v>
      </c>
      <c r="F124" s="60"/>
      <c r="G124" s="53"/>
      <c r="H124" s="39" t="s">
        <v>450</v>
      </c>
      <c r="I124" s="39"/>
      <c r="J124" s="41"/>
      <c r="K124" s="39"/>
      <c r="L124" s="51"/>
    </row>
    <row r="125" spans="1:12" ht="23.25">
      <c r="A125" s="46"/>
      <c r="B125" s="37"/>
      <c r="C125" s="38"/>
      <c r="D125" s="39"/>
      <c r="E125" s="39">
        <v>33500</v>
      </c>
      <c r="F125" s="60"/>
      <c r="G125" s="53"/>
      <c r="H125" s="39" t="s">
        <v>451</v>
      </c>
      <c r="I125" s="39"/>
      <c r="J125" s="41"/>
      <c r="K125" s="39"/>
      <c r="L125" s="51"/>
    </row>
    <row r="126" spans="1:12" ht="23.25">
      <c r="A126" s="46"/>
      <c r="B126" s="37"/>
      <c r="C126" s="38"/>
      <c r="D126" s="39"/>
      <c r="E126" s="39">
        <v>223416</v>
      </c>
      <c r="F126" s="60"/>
      <c r="G126" s="53"/>
      <c r="H126" s="39" t="s">
        <v>452</v>
      </c>
      <c r="I126" s="39"/>
      <c r="J126" s="41"/>
      <c r="K126" s="39"/>
      <c r="L126" s="51"/>
    </row>
    <row r="127" spans="1:12" ht="23.25">
      <c r="A127" s="46"/>
      <c r="B127" s="37">
        <v>47</v>
      </c>
      <c r="C127" s="38" t="s">
        <v>453</v>
      </c>
      <c r="D127" s="39">
        <v>466200</v>
      </c>
      <c r="E127" s="39"/>
      <c r="F127" s="39"/>
      <c r="G127" s="39">
        <v>466200</v>
      </c>
      <c r="H127" s="39"/>
      <c r="I127" s="39"/>
      <c r="J127" s="41"/>
      <c r="K127" s="39"/>
      <c r="L127" s="51"/>
    </row>
    <row r="128" spans="2:13" ht="23.25">
      <c r="B128" s="37">
        <v>48</v>
      </c>
      <c r="C128" s="38" t="s">
        <v>454</v>
      </c>
      <c r="D128" s="39">
        <v>4500</v>
      </c>
      <c r="E128" s="39"/>
      <c r="F128" s="39"/>
      <c r="G128" s="39">
        <v>4500</v>
      </c>
      <c r="H128" s="39"/>
      <c r="I128" s="39"/>
      <c r="J128" s="41"/>
      <c r="K128" s="39"/>
      <c r="L128" s="51"/>
      <c r="M128" s="46"/>
    </row>
    <row r="129" spans="2:13" ht="23.25">
      <c r="B129" s="37">
        <v>49</v>
      </c>
      <c r="C129" s="38" t="s">
        <v>455</v>
      </c>
      <c r="D129" s="39">
        <v>7500</v>
      </c>
      <c r="E129" s="39"/>
      <c r="F129" s="39"/>
      <c r="G129" s="39">
        <v>7500</v>
      </c>
      <c r="H129" s="39"/>
      <c r="I129" s="39"/>
      <c r="J129" s="41"/>
      <c r="K129" s="39"/>
      <c r="L129" s="51"/>
      <c r="M129" s="46"/>
    </row>
    <row r="130" spans="2:13" ht="23.25">
      <c r="B130" s="37">
        <v>50</v>
      </c>
      <c r="C130" s="38" t="s">
        <v>456</v>
      </c>
      <c r="D130" s="39">
        <v>16000</v>
      </c>
      <c r="E130" s="39">
        <v>16000</v>
      </c>
      <c r="F130" s="39">
        <v>0</v>
      </c>
      <c r="G130" s="39">
        <v>16000</v>
      </c>
      <c r="H130" s="39" t="s">
        <v>457</v>
      </c>
      <c r="I130" s="39"/>
      <c r="J130" s="41"/>
      <c r="K130" s="39"/>
      <c r="L130" s="51"/>
      <c r="M130" s="46"/>
    </row>
    <row r="131" spans="2:13" ht="23.25">
      <c r="B131" s="37">
        <v>51</v>
      </c>
      <c r="C131" s="38" t="s">
        <v>458</v>
      </c>
      <c r="D131" s="39">
        <v>11831.5</v>
      </c>
      <c r="E131" s="39">
        <v>5831.5</v>
      </c>
      <c r="F131" s="382">
        <v>0</v>
      </c>
      <c r="G131" s="39">
        <v>11831.5</v>
      </c>
      <c r="H131" s="39" t="s">
        <v>459</v>
      </c>
      <c r="I131" s="39"/>
      <c r="J131" s="41"/>
      <c r="K131" s="39"/>
      <c r="L131" s="51"/>
      <c r="M131" s="46"/>
    </row>
    <row r="132" spans="2:13" ht="23.25">
      <c r="B132" s="37"/>
      <c r="C132" s="38"/>
      <c r="D132" s="39"/>
      <c r="E132" s="39">
        <v>6000</v>
      </c>
      <c r="F132" s="382"/>
      <c r="G132" s="53"/>
      <c r="H132" s="39" t="s">
        <v>460</v>
      </c>
      <c r="I132" s="39"/>
      <c r="J132" s="41"/>
      <c r="K132" s="39"/>
      <c r="L132" s="51"/>
      <c r="M132" s="46"/>
    </row>
    <row r="133" spans="2:13" ht="21">
      <c r="B133" s="37">
        <v>52</v>
      </c>
      <c r="C133" s="38" t="s">
        <v>461</v>
      </c>
      <c r="D133" s="39">
        <v>57800</v>
      </c>
      <c r="E133" s="39">
        <v>27800</v>
      </c>
      <c r="F133" s="382">
        <v>0</v>
      </c>
      <c r="G133" s="53">
        <v>57800</v>
      </c>
      <c r="H133" s="39" t="s">
        <v>462</v>
      </c>
      <c r="I133" s="39"/>
      <c r="J133" s="41"/>
      <c r="K133" s="39"/>
      <c r="L133" s="51"/>
      <c r="M133" s="22"/>
    </row>
    <row r="134" spans="2:13" ht="21">
      <c r="B134" s="37"/>
      <c r="C134" s="38"/>
      <c r="D134" s="39"/>
      <c r="E134" s="39">
        <v>30000</v>
      </c>
      <c r="F134" s="382"/>
      <c r="G134" s="53"/>
      <c r="H134" s="39" t="s">
        <v>463</v>
      </c>
      <c r="I134" s="39"/>
      <c r="J134" s="41"/>
      <c r="K134" s="39"/>
      <c r="L134" s="51"/>
      <c r="M134" s="22"/>
    </row>
    <row r="135" spans="2:13" ht="23.25">
      <c r="B135" s="37">
        <v>53</v>
      </c>
      <c r="C135" s="38" t="s">
        <v>464</v>
      </c>
      <c r="D135" s="39">
        <v>6420</v>
      </c>
      <c r="E135" s="39">
        <v>6420</v>
      </c>
      <c r="F135" s="39">
        <v>0</v>
      </c>
      <c r="G135" s="39">
        <v>6420</v>
      </c>
      <c r="H135" s="39" t="s">
        <v>465</v>
      </c>
      <c r="I135" s="39"/>
      <c r="J135" s="41"/>
      <c r="K135" s="39"/>
      <c r="L135" s="54"/>
      <c r="M135" s="46"/>
    </row>
    <row r="136" spans="2:13" ht="23.25">
      <c r="B136" s="37">
        <v>54</v>
      </c>
      <c r="C136" s="38" t="s">
        <v>466</v>
      </c>
      <c r="D136" s="39">
        <v>150000</v>
      </c>
      <c r="E136" s="39">
        <v>150000</v>
      </c>
      <c r="F136" s="39">
        <v>0</v>
      </c>
      <c r="G136" s="39">
        <v>150000</v>
      </c>
      <c r="H136" s="39" t="s">
        <v>467</v>
      </c>
      <c r="I136" s="39"/>
      <c r="J136" s="41"/>
      <c r="K136" s="39"/>
      <c r="L136" s="54"/>
      <c r="M136" s="46"/>
    </row>
    <row r="137" spans="2:13" ht="23.25">
      <c r="B137" s="37">
        <v>55</v>
      </c>
      <c r="C137" s="38" t="s">
        <v>468</v>
      </c>
      <c r="D137" s="39">
        <v>98000</v>
      </c>
      <c r="E137" s="39">
        <v>98000</v>
      </c>
      <c r="F137" s="39">
        <v>0</v>
      </c>
      <c r="G137" s="39">
        <v>98000</v>
      </c>
      <c r="H137" s="39" t="s">
        <v>469</v>
      </c>
      <c r="I137" s="39"/>
      <c r="J137" s="41"/>
      <c r="K137" s="39"/>
      <c r="L137" s="54"/>
      <c r="M137" s="46"/>
    </row>
    <row r="138" spans="2:13" ht="51" customHeight="1">
      <c r="B138" s="37">
        <v>56</v>
      </c>
      <c r="C138" s="38" t="s">
        <v>470</v>
      </c>
      <c r="D138" s="39">
        <v>59500</v>
      </c>
      <c r="E138" s="39"/>
      <c r="F138" s="39">
        <v>59500</v>
      </c>
      <c r="G138" s="39">
        <v>0</v>
      </c>
      <c r="H138" s="39"/>
      <c r="I138" s="61" t="s">
        <v>471</v>
      </c>
      <c r="J138" s="41"/>
      <c r="K138" s="39"/>
      <c r="L138" s="54"/>
      <c r="M138" s="46"/>
    </row>
    <row r="139" spans="2:13" ht="23.25">
      <c r="B139" s="37">
        <v>57</v>
      </c>
      <c r="C139" s="38" t="s">
        <v>472</v>
      </c>
      <c r="D139" s="39">
        <v>171500</v>
      </c>
      <c r="E139" s="39">
        <v>171500</v>
      </c>
      <c r="F139" s="39">
        <v>0</v>
      </c>
      <c r="G139" s="39">
        <v>0</v>
      </c>
      <c r="H139" s="39" t="s">
        <v>473</v>
      </c>
      <c r="I139" s="39" t="s">
        <v>279</v>
      </c>
      <c r="J139" s="41"/>
      <c r="K139" s="39"/>
      <c r="L139" s="54"/>
      <c r="M139" s="46"/>
    </row>
    <row r="140" spans="2:13" ht="21">
      <c r="B140" s="37">
        <v>58</v>
      </c>
      <c r="C140" s="38" t="s">
        <v>474</v>
      </c>
      <c r="D140" s="39">
        <v>9990</v>
      </c>
      <c r="E140" s="39">
        <v>8000</v>
      </c>
      <c r="F140" s="39">
        <v>1990</v>
      </c>
      <c r="G140" s="39">
        <v>8000</v>
      </c>
      <c r="H140" s="39" t="s">
        <v>475</v>
      </c>
      <c r="I140" s="39" t="s">
        <v>476</v>
      </c>
      <c r="J140" s="41"/>
      <c r="K140" s="39"/>
      <c r="L140" s="54"/>
      <c r="M140" s="52"/>
    </row>
    <row r="141" spans="2:13" ht="23.25">
      <c r="B141" s="37">
        <v>59</v>
      </c>
      <c r="C141" s="38" t="s">
        <v>477</v>
      </c>
      <c r="D141" s="39">
        <v>17290</v>
      </c>
      <c r="E141" s="39">
        <v>11990</v>
      </c>
      <c r="F141" s="39">
        <v>5300</v>
      </c>
      <c r="G141" s="39">
        <v>11990</v>
      </c>
      <c r="H141" s="39" t="s">
        <v>478</v>
      </c>
      <c r="I141" s="39" t="s">
        <v>479</v>
      </c>
      <c r="J141" s="41"/>
      <c r="K141" s="39"/>
      <c r="L141" s="54"/>
      <c r="M141" s="46"/>
    </row>
    <row r="142" spans="2:13" ht="23.25">
      <c r="B142" s="37">
        <v>60</v>
      </c>
      <c r="C142" s="38" t="s">
        <v>480</v>
      </c>
      <c r="D142" s="39">
        <v>10990</v>
      </c>
      <c r="E142" s="39">
        <v>10990</v>
      </c>
      <c r="F142" s="39">
        <v>0</v>
      </c>
      <c r="G142" s="39">
        <v>18490</v>
      </c>
      <c r="H142" s="39" t="s">
        <v>481</v>
      </c>
      <c r="I142" s="39"/>
      <c r="J142" s="41"/>
      <c r="K142" s="39"/>
      <c r="L142" s="54"/>
      <c r="M142" s="46"/>
    </row>
    <row r="143" spans="2:13" ht="23.25">
      <c r="B143" s="37"/>
      <c r="C143" s="38"/>
      <c r="D143" s="39"/>
      <c r="E143" s="39">
        <v>7500</v>
      </c>
      <c r="F143" s="39">
        <v>-7500</v>
      </c>
      <c r="G143" s="39"/>
      <c r="H143" s="39" t="s">
        <v>482</v>
      </c>
      <c r="I143" s="39" t="s">
        <v>483</v>
      </c>
      <c r="J143" s="41"/>
      <c r="K143" s="39"/>
      <c r="L143" s="54"/>
      <c r="M143" s="46"/>
    </row>
    <row r="144" spans="1:12" ht="23.25">
      <c r="A144" s="46"/>
      <c r="B144" s="37">
        <v>61</v>
      </c>
      <c r="C144" s="38" t="s">
        <v>484</v>
      </c>
      <c r="D144" s="39">
        <v>14300</v>
      </c>
      <c r="E144" s="39">
        <v>9000</v>
      </c>
      <c r="F144" s="382">
        <v>-5300</v>
      </c>
      <c r="G144" s="53">
        <v>19600</v>
      </c>
      <c r="H144" s="39" t="s">
        <v>485</v>
      </c>
      <c r="I144" s="384" t="s">
        <v>486</v>
      </c>
      <c r="J144" s="41"/>
      <c r="K144" s="39"/>
      <c r="L144" s="54"/>
    </row>
    <row r="145" spans="1:12" ht="23.25">
      <c r="A145" s="46"/>
      <c r="B145" s="37"/>
      <c r="C145" s="38"/>
      <c r="D145" s="39"/>
      <c r="E145" s="39">
        <v>10600</v>
      </c>
      <c r="F145" s="382"/>
      <c r="G145" s="53"/>
      <c r="H145" s="39" t="s">
        <v>487</v>
      </c>
      <c r="I145" s="385"/>
      <c r="J145" s="41"/>
      <c r="K145" s="39"/>
      <c r="L145" s="54"/>
    </row>
    <row r="146" spans="1:12" ht="23.25">
      <c r="A146" s="46"/>
      <c r="B146" s="37">
        <v>62</v>
      </c>
      <c r="C146" s="38" t="s">
        <v>488</v>
      </c>
      <c r="D146" s="39">
        <v>46765</v>
      </c>
      <c r="E146" s="39">
        <v>39500</v>
      </c>
      <c r="F146" s="39">
        <v>7265</v>
      </c>
      <c r="G146" s="39">
        <v>39500</v>
      </c>
      <c r="H146" s="39" t="s">
        <v>489</v>
      </c>
      <c r="I146" s="39" t="s">
        <v>490</v>
      </c>
      <c r="J146" s="41"/>
      <c r="K146" s="39"/>
      <c r="L146" s="54"/>
    </row>
    <row r="147" spans="1:12" ht="23.25">
      <c r="A147" s="46"/>
      <c r="B147" s="37">
        <v>63</v>
      </c>
      <c r="C147" s="38" t="s">
        <v>491</v>
      </c>
      <c r="D147" s="39">
        <v>577304.48</v>
      </c>
      <c r="E147" s="39">
        <v>528000</v>
      </c>
      <c r="F147" s="39">
        <v>49304.47999999998</v>
      </c>
      <c r="G147" s="39">
        <v>528000</v>
      </c>
      <c r="H147" s="39" t="s">
        <v>492</v>
      </c>
      <c r="I147" s="39" t="s">
        <v>490</v>
      </c>
      <c r="J147" s="41"/>
      <c r="K147" s="39"/>
      <c r="L147" s="54"/>
    </row>
    <row r="148" spans="1:12" ht="23.25">
      <c r="A148" s="46"/>
      <c r="B148" s="37">
        <v>64</v>
      </c>
      <c r="C148" s="38" t="s">
        <v>493</v>
      </c>
      <c r="D148" s="39">
        <v>1985000</v>
      </c>
      <c r="E148" s="39">
        <v>1985000</v>
      </c>
      <c r="F148" s="39">
        <v>0</v>
      </c>
      <c r="G148" s="39">
        <v>1985000</v>
      </c>
      <c r="H148" s="39" t="s">
        <v>494</v>
      </c>
      <c r="I148" s="39"/>
      <c r="J148" s="41"/>
      <c r="K148" s="39"/>
      <c r="L148" s="54"/>
    </row>
    <row r="149" spans="1:12" ht="23.25">
      <c r="A149" s="46"/>
      <c r="B149" s="37">
        <v>65</v>
      </c>
      <c r="C149" s="38" t="s">
        <v>495</v>
      </c>
      <c r="D149" s="39">
        <v>15000</v>
      </c>
      <c r="E149" s="39">
        <v>15000</v>
      </c>
      <c r="F149" s="39">
        <v>0</v>
      </c>
      <c r="G149" s="39">
        <v>15000</v>
      </c>
      <c r="H149" s="39" t="s">
        <v>496</v>
      </c>
      <c r="I149" s="39"/>
      <c r="J149" s="41"/>
      <c r="K149" s="39"/>
      <c r="L149" s="54"/>
    </row>
    <row r="150" spans="1:12" ht="23.25">
      <c r="A150" s="46"/>
      <c r="B150" s="37">
        <v>66</v>
      </c>
      <c r="C150" s="38" t="s">
        <v>497</v>
      </c>
      <c r="D150" s="39">
        <v>84000</v>
      </c>
      <c r="E150" s="39">
        <v>52000</v>
      </c>
      <c r="F150" s="382">
        <v>0</v>
      </c>
      <c r="G150" s="53">
        <v>84000</v>
      </c>
      <c r="H150" s="39" t="s">
        <v>498</v>
      </c>
      <c r="I150" s="39"/>
      <c r="J150" s="41"/>
      <c r="K150" s="39"/>
      <c r="L150" s="54"/>
    </row>
    <row r="151" spans="1:12" ht="23.25">
      <c r="A151" s="46"/>
      <c r="B151" s="37"/>
      <c r="C151" s="38"/>
      <c r="D151" s="39"/>
      <c r="E151" s="39">
        <v>32000</v>
      </c>
      <c r="F151" s="382"/>
      <c r="G151" s="53"/>
      <c r="H151" s="39" t="s">
        <v>499</v>
      </c>
      <c r="I151" s="39"/>
      <c r="J151" s="41"/>
      <c r="K151" s="39"/>
      <c r="L151" s="54"/>
    </row>
    <row r="152" spans="1:12" ht="23.25">
      <c r="A152" s="46"/>
      <c r="B152" s="37">
        <v>67</v>
      </c>
      <c r="C152" s="38" t="s">
        <v>500</v>
      </c>
      <c r="D152" s="39">
        <v>11000</v>
      </c>
      <c r="E152" s="39">
        <v>11000</v>
      </c>
      <c r="F152" s="39">
        <v>0</v>
      </c>
      <c r="G152" s="39">
        <v>11000</v>
      </c>
      <c r="H152" s="39" t="s">
        <v>501</v>
      </c>
      <c r="I152" s="39"/>
      <c r="J152" s="41"/>
      <c r="K152" s="39"/>
      <c r="L152" s="54"/>
    </row>
    <row r="153" spans="1:12" ht="23.25">
      <c r="A153" s="57"/>
      <c r="B153" s="37">
        <v>68</v>
      </c>
      <c r="C153" s="38" t="s">
        <v>502</v>
      </c>
      <c r="D153" s="39">
        <v>490000</v>
      </c>
      <c r="E153" s="39">
        <v>490000</v>
      </c>
      <c r="F153" s="39">
        <v>0</v>
      </c>
      <c r="G153" s="39">
        <v>490000</v>
      </c>
      <c r="H153" s="39" t="s">
        <v>503</v>
      </c>
      <c r="I153" s="39"/>
      <c r="J153" s="42"/>
      <c r="K153" s="39"/>
      <c r="L153" s="54"/>
    </row>
    <row r="154" spans="1:12" ht="21">
      <c r="A154" s="62"/>
      <c r="B154" s="37">
        <v>69</v>
      </c>
      <c r="C154" s="38" t="s">
        <v>504</v>
      </c>
      <c r="D154" s="39">
        <v>16400</v>
      </c>
      <c r="E154" s="39">
        <v>7000</v>
      </c>
      <c r="F154" s="383">
        <v>0</v>
      </c>
      <c r="G154" s="26">
        <v>16400</v>
      </c>
      <c r="H154" s="39" t="s">
        <v>505</v>
      </c>
      <c r="I154" s="39"/>
      <c r="J154" s="41"/>
      <c r="K154" s="39"/>
      <c r="L154" s="54"/>
    </row>
    <row r="155" spans="1:12" ht="21">
      <c r="A155" s="62"/>
      <c r="B155" s="37"/>
      <c r="C155" s="38"/>
      <c r="D155" s="39"/>
      <c r="E155" s="39">
        <v>9400</v>
      </c>
      <c r="F155" s="383"/>
      <c r="G155" s="26"/>
      <c r="H155" s="39" t="s">
        <v>506</v>
      </c>
      <c r="I155" s="63"/>
      <c r="J155" s="41"/>
      <c r="K155" s="39"/>
      <c r="L155" s="54"/>
    </row>
    <row r="156" spans="1:12" ht="21">
      <c r="A156" s="62"/>
      <c r="B156" s="37">
        <v>70</v>
      </c>
      <c r="C156" s="38" t="s">
        <v>507</v>
      </c>
      <c r="D156" s="39">
        <v>10900</v>
      </c>
      <c r="E156" s="39">
        <v>10900</v>
      </c>
      <c r="F156" s="53"/>
      <c r="G156" s="53">
        <f>D156</f>
        <v>10900</v>
      </c>
      <c r="H156" s="39" t="s">
        <v>508</v>
      </c>
      <c r="I156" s="26"/>
      <c r="J156" s="41"/>
      <c r="K156" s="39"/>
      <c r="L156" s="54"/>
    </row>
    <row r="157" spans="1:12" ht="21">
      <c r="A157" s="56"/>
      <c r="B157" s="37">
        <v>71</v>
      </c>
      <c r="C157" s="38" t="s">
        <v>509</v>
      </c>
      <c r="D157" s="39">
        <v>12000</v>
      </c>
      <c r="E157" s="39">
        <v>6000</v>
      </c>
      <c r="F157" s="382">
        <v>0</v>
      </c>
      <c r="G157" s="53">
        <v>12000</v>
      </c>
      <c r="H157" s="39" t="s">
        <v>510</v>
      </c>
      <c r="I157" s="39"/>
      <c r="J157" s="41"/>
      <c r="K157" s="39"/>
      <c r="L157" s="54"/>
    </row>
    <row r="158" spans="1:12" ht="21">
      <c r="A158" s="56"/>
      <c r="B158" s="37"/>
      <c r="C158" s="38"/>
      <c r="D158" s="39"/>
      <c r="E158" s="39">
        <v>3000</v>
      </c>
      <c r="F158" s="382"/>
      <c r="G158" s="53"/>
      <c r="H158" s="39" t="s">
        <v>511</v>
      </c>
      <c r="I158" s="39"/>
      <c r="J158" s="41"/>
      <c r="K158" s="39"/>
      <c r="L158" s="54"/>
    </row>
    <row r="159" spans="1:12" ht="21">
      <c r="A159" s="56"/>
      <c r="B159" s="37"/>
      <c r="C159" s="38"/>
      <c r="D159" s="39"/>
      <c r="E159" s="39">
        <v>3000</v>
      </c>
      <c r="F159" s="382"/>
      <c r="G159" s="53"/>
      <c r="H159" s="39" t="s">
        <v>512</v>
      </c>
      <c r="I159" s="39"/>
      <c r="J159" s="41"/>
      <c r="K159" s="39"/>
      <c r="L159" s="54"/>
    </row>
    <row r="160" spans="1:12" ht="23.25">
      <c r="A160" s="57"/>
      <c r="B160" s="29">
        <v>72</v>
      </c>
      <c r="C160" s="43" t="s">
        <v>513</v>
      </c>
      <c r="D160" s="44">
        <v>13000</v>
      </c>
      <c r="E160" s="44">
        <v>13000</v>
      </c>
      <c r="F160" s="44">
        <v>0</v>
      </c>
      <c r="G160" s="44">
        <v>13000</v>
      </c>
      <c r="H160" s="44" t="s">
        <v>514</v>
      </c>
      <c r="I160" s="44"/>
      <c r="J160" s="45"/>
      <c r="K160" s="44"/>
      <c r="L160" s="54"/>
    </row>
    <row r="161" spans="1:12" ht="23.25">
      <c r="A161" s="57"/>
      <c r="B161" s="37">
        <v>73</v>
      </c>
      <c r="C161" s="38" t="s">
        <v>515</v>
      </c>
      <c r="D161" s="39">
        <v>4000</v>
      </c>
      <c r="E161" s="39">
        <v>4000</v>
      </c>
      <c r="F161" s="39">
        <v>0</v>
      </c>
      <c r="G161" s="39">
        <v>4000</v>
      </c>
      <c r="H161" s="39" t="s">
        <v>516</v>
      </c>
      <c r="I161" s="39"/>
      <c r="J161" s="41"/>
      <c r="K161" s="39"/>
      <c r="L161" s="54"/>
    </row>
    <row r="162" spans="1:12" ht="23.25">
      <c r="A162" s="46"/>
      <c r="B162" s="37">
        <v>74</v>
      </c>
      <c r="C162" s="38" t="s">
        <v>401</v>
      </c>
      <c r="D162" s="39">
        <v>3800</v>
      </c>
      <c r="E162" s="39">
        <v>0</v>
      </c>
      <c r="F162" s="39">
        <v>3800</v>
      </c>
      <c r="G162" s="39">
        <v>0</v>
      </c>
      <c r="H162" s="39" t="s">
        <v>517</v>
      </c>
      <c r="I162" s="26" t="s">
        <v>518</v>
      </c>
      <c r="J162" s="41"/>
      <c r="K162" s="39"/>
      <c r="L162" s="54"/>
    </row>
    <row r="163" spans="1:12" ht="23.25">
      <c r="A163" s="46"/>
      <c r="B163" s="37">
        <v>75</v>
      </c>
      <c r="C163" s="38" t="s">
        <v>519</v>
      </c>
      <c r="D163" s="39">
        <v>5000</v>
      </c>
      <c r="E163" s="39"/>
      <c r="F163" s="39">
        <v>5000</v>
      </c>
      <c r="G163" s="39">
        <v>5000</v>
      </c>
      <c r="H163" s="39"/>
      <c r="I163" s="39" t="s">
        <v>520</v>
      </c>
      <c r="J163" s="42"/>
      <c r="K163" s="39"/>
      <c r="L163" s="54"/>
    </row>
    <row r="164" spans="1:12" ht="23.25">
      <c r="A164" s="46"/>
      <c r="B164" s="37">
        <v>76</v>
      </c>
      <c r="C164" s="38" t="s">
        <v>521</v>
      </c>
      <c r="D164" s="39">
        <v>539000</v>
      </c>
      <c r="E164" s="39">
        <v>539000</v>
      </c>
      <c r="F164" s="39">
        <v>0</v>
      </c>
      <c r="G164" s="39">
        <v>539000</v>
      </c>
      <c r="H164" s="39" t="s">
        <v>522</v>
      </c>
      <c r="I164" s="39"/>
      <c r="J164" s="41"/>
      <c r="K164" s="39"/>
      <c r="L164" s="54"/>
    </row>
    <row r="165" spans="1:12" ht="23.25">
      <c r="A165" s="46"/>
      <c r="B165" s="37">
        <v>77</v>
      </c>
      <c r="C165" s="38" t="s">
        <v>523</v>
      </c>
      <c r="D165" s="39">
        <v>10118.99</v>
      </c>
      <c r="E165" s="39">
        <v>10118.99</v>
      </c>
      <c r="F165" s="39">
        <v>0</v>
      </c>
      <c r="G165" s="39">
        <v>10118.99</v>
      </c>
      <c r="H165" s="39" t="s">
        <v>524</v>
      </c>
      <c r="I165" s="39"/>
      <c r="J165" s="41"/>
      <c r="K165" s="39"/>
      <c r="L165" s="54"/>
    </row>
    <row r="166" spans="1:12" ht="23.25">
      <c r="A166" s="46"/>
      <c r="B166" s="37">
        <v>78</v>
      </c>
      <c r="C166" s="38" t="s">
        <v>525</v>
      </c>
      <c r="D166" s="39">
        <v>18600</v>
      </c>
      <c r="E166" s="39">
        <v>18600</v>
      </c>
      <c r="F166" s="39">
        <v>0</v>
      </c>
      <c r="G166" s="39">
        <v>18600</v>
      </c>
      <c r="H166" s="39" t="s">
        <v>526</v>
      </c>
      <c r="I166" s="39"/>
      <c r="J166" s="42"/>
      <c r="K166" s="39"/>
      <c r="L166" s="54"/>
    </row>
    <row r="167" spans="1:12" ht="23.25">
      <c r="A167" s="46"/>
      <c r="B167" s="37">
        <v>79</v>
      </c>
      <c r="C167" s="38" t="s">
        <v>527</v>
      </c>
      <c r="D167" s="39">
        <v>91420</v>
      </c>
      <c r="E167" s="39">
        <v>93095</v>
      </c>
      <c r="F167" s="39">
        <v>-1675</v>
      </c>
      <c r="G167" s="39">
        <v>93095</v>
      </c>
      <c r="H167" s="39" t="s">
        <v>528</v>
      </c>
      <c r="I167" s="39" t="s">
        <v>529</v>
      </c>
      <c r="J167" s="41"/>
      <c r="K167" s="39"/>
      <c r="L167" s="54"/>
    </row>
    <row r="168" spans="1:12" ht="23.25">
      <c r="A168" s="46"/>
      <c r="B168" s="37"/>
      <c r="C168" s="38"/>
      <c r="D168" s="39"/>
      <c r="E168" s="39"/>
      <c r="F168" s="39">
        <v>0</v>
      </c>
      <c r="G168" s="39"/>
      <c r="H168" s="39" t="s">
        <v>530</v>
      </c>
      <c r="I168" s="39" t="s">
        <v>206</v>
      </c>
      <c r="J168" s="41"/>
      <c r="K168" s="39"/>
      <c r="L168" s="54"/>
    </row>
    <row r="169" spans="1:12" ht="23.25">
      <c r="A169" s="46"/>
      <c r="B169" s="37">
        <v>80</v>
      </c>
      <c r="C169" s="38" t="s">
        <v>531</v>
      </c>
      <c r="D169" s="39">
        <v>34000</v>
      </c>
      <c r="E169" s="39">
        <v>34000</v>
      </c>
      <c r="F169" s="39">
        <v>0</v>
      </c>
      <c r="G169" s="39">
        <v>34000</v>
      </c>
      <c r="H169" s="39" t="s">
        <v>532</v>
      </c>
      <c r="I169" s="39"/>
      <c r="J169" s="41"/>
      <c r="K169" s="39"/>
      <c r="L169" s="54"/>
    </row>
    <row r="170" spans="1:12" ht="23.25">
      <c r="A170" s="46"/>
      <c r="B170" s="37">
        <v>81</v>
      </c>
      <c r="C170" s="38" t="s">
        <v>533</v>
      </c>
      <c r="D170" s="39">
        <v>2400</v>
      </c>
      <c r="E170" s="39">
        <v>2400</v>
      </c>
      <c r="F170" s="39">
        <v>0</v>
      </c>
      <c r="G170" s="39">
        <v>2400</v>
      </c>
      <c r="H170" s="39" t="s">
        <v>534</v>
      </c>
      <c r="I170" s="39"/>
      <c r="J170" s="41"/>
      <c r="K170" s="39"/>
      <c r="L170" s="54"/>
    </row>
    <row r="171" spans="1:12" ht="23.25">
      <c r="A171" s="46"/>
      <c r="B171" s="37">
        <v>82</v>
      </c>
      <c r="C171" s="38" t="s">
        <v>535</v>
      </c>
      <c r="D171" s="39">
        <v>8500</v>
      </c>
      <c r="E171" s="39">
        <v>8500</v>
      </c>
      <c r="F171" s="39">
        <v>0</v>
      </c>
      <c r="G171" s="39">
        <v>8500</v>
      </c>
      <c r="H171" s="39" t="s">
        <v>536</v>
      </c>
      <c r="I171" s="39"/>
      <c r="J171" s="41"/>
      <c r="K171" s="39"/>
      <c r="L171" s="54"/>
    </row>
    <row r="172" spans="2:12" ht="21">
      <c r="B172" s="37">
        <v>83</v>
      </c>
      <c r="C172" s="38" t="s">
        <v>537</v>
      </c>
      <c r="D172" s="39">
        <v>12400</v>
      </c>
      <c r="E172" s="39">
        <v>12400</v>
      </c>
      <c r="F172" s="39">
        <v>0</v>
      </c>
      <c r="G172" s="39">
        <v>12400</v>
      </c>
      <c r="H172" s="39" t="s">
        <v>538</v>
      </c>
      <c r="I172" s="39"/>
      <c r="J172" s="41"/>
      <c r="K172" s="39"/>
      <c r="L172" s="54"/>
    </row>
    <row r="173" spans="2:12" ht="21">
      <c r="B173" s="37">
        <v>84</v>
      </c>
      <c r="C173" s="38" t="s">
        <v>539</v>
      </c>
      <c r="D173" s="39">
        <v>13000</v>
      </c>
      <c r="E173" s="39">
        <v>13000</v>
      </c>
      <c r="F173" s="39">
        <v>0</v>
      </c>
      <c r="G173" s="39">
        <v>13000</v>
      </c>
      <c r="H173" s="39" t="s">
        <v>540</v>
      </c>
      <c r="I173" s="39"/>
      <c r="J173" s="42"/>
      <c r="K173" s="39"/>
      <c r="L173" s="54"/>
    </row>
    <row r="174" spans="2:12" ht="21">
      <c r="B174" s="37">
        <v>85</v>
      </c>
      <c r="C174" s="38" t="s">
        <v>541</v>
      </c>
      <c r="D174" s="39">
        <v>248800</v>
      </c>
      <c r="E174" s="39"/>
      <c r="F174" s="39">
        <v>248800</v>
      </c>
      <c r="G174" s="39">
        <v>248800</v>
      </c>
      <c r="H174" s="39"/>
      <c r="I174" s="39" t="s">
        <v>520</v>
      </c>
      <c r="J174" s="42"/>
      <c r="K174" s="39"/>
      <c r="L174" s="54"/>
    </row>
    <row r="175" spans="2:12" ht="21">
      <c r="B175" s="37">
        <v>86</v>
      </c>
      <c r="C175" s="38" t="s">
        <v>542</v>
      </c>
      <c r="D175" s="39">
        <v>12000</v>
      </c>
      <c r="E175" s="39">
        <v>12000</v>
      </c>
      <c r="F175" s="39">
        <v>0</v>
      </c>
      <c r="G175" s="39"/>
      <c r="H175" s="39" t="s">
        <v>543</v>
      </c>
      <c r="I175" s="39" t="s">
        <v>544</v>
      </c>
      <c r="J175" s="41"/>
      <c r="K175" s="39"/>
      <c r="L175" s="54"/>
    </row>
    <row r="176" spans="2:12" ht="21.75" thickBot="1">
      <c r="B176" s="386" t="s">
        <v>3</v>
      </c>
      <c r="C176" s="387"/>
      <c r="D176" s="64">
        <f>SUM(D9:D175)</f>
        <v>42236946.94</v>
      </c>
      <c r="E176" s="64">
        <f>SUM(E9:E175)</f>
        <v>40275818.49</v>
      </c>
      <c r="F176" s="64">
        <f>SUM(F9:F175)</f>
        <v>-2495.5200000000186</v>
      </c>
      <c r="G176" s="64">
        <f>SUM(G9:G175)</f>
        <v>15185760.46</v>
      </c>
      <c r="H176" s="64"/>
      <c r="I176" s="64"/>
      <c r="J176" s="65"/>
      <c r="K176" s="64">
        <v>42236946.94</v>
      </c>
      <c r="L176" s="54"/>
    </row>
    <row r="177" spans="2:12" ht="21">
      <c r="B177" s="22"/>
      <c r="C177" s="66"/>
      <c r="D177" s="51"/>
      <c r="E177" s="51"/>
      <c r="F177" s="51"/>
      <c r="G177" s="51"/>
      <c r="H177" s="51"/>
      <c r="I177" s="51"/>
      <c r="J177" s="66"/>
      <c r="K177" s="51"/>
      <c r="L177" s="51"/>
    </row>
    <row r="178" spans="2:12" ht="21">
      <c r="B178" s="22"/>
      <c r="C178" s="66" t="s">
        <v>545</v>
      </c>
      <c r="D178" s="51"/>
      <c r="E178" s="51"/>
      <c r="F178" s="51"/>
      <c r="G178" s="51"/>
      <c r="H178" s="51"/>
      <c r="I178" s="51"/>
      <c r="J178" s="66"/>
      <c r="K178" s="51"/>
      <c r="L178" s="51"/>
    </row>
    <row r="179" spans="2:12" ht="21">
      <c r="B179" s="67" t="s">
        <v>546</v>
      </c>
      <c r="C179" s="66"/>
      <c r="D179" s="51"/>
      <c r="E179" s="51"/>
      <c r="F179" s="51"/>
      <c r="G179" s="51"/>
      <c r="H179" s="51"/>
      <c r="I179" s="51"/>
      <c r="J179" s="66"/>
      <c r="K179" s="51"/>
      <c r="L179" s="51"/>
    </row>
    <row r="180" spans="2:12" ht="21">
      <c r="B180" s="67"/>
      <c r="C180" s="66"/>
      <c r="D180" s="51"/>
      <c r="E180" s="51"/>
      <c r="F180" s="51"/>
      <c r="G180" s="51"/>
      <c r="H180" s="51"/>
      <c r="I180" s="51"/>
      <c r="J180" s="66"/>
      <c r="K180" s="51"/>
      <c r="L180" s="51"/>
    </row>
    <row r="181" spans="2:12" ht="21">
      <c r="B181" s="67"/>
      <c r="C181" s="66"/>
      <c r="D181" s="51"/>
      <c r="E181" s="51"/>
      <c r="F181" s="51"/>
      <c r="G181" s="51"/>
      <c r="H181" s="51"/>
      <c r="I181" s="51"/>
      <c r="J181" s="66"/>
      <c r="K181" s="51"/>
      <c r="L181" s="51"/>
    </row>
    <row r="182" spans="2:12" ht="21">
      <c r="B182" s="22"/>
      <c r="C182" s="66"/>
      <c r="D182" s="51"/>
      <c r="E182" s="51"/>
      <c r="F182" s="51"/>
      <c r="G182" s="51"/>
      <c r="H182" s="51"/>
      <c r="I182" s="51"/>
      <c r="J182" s="66"/>
      <c r="K182" s="51"/>
      <c r="L182" s="51"/>
    </row>
    <row r="183" spans="2:12" ht="21">
      <c r="B183" s="22"/>
      <c r="C183" s="66"/>
      <c r="D183" s="51"/>
      <c r="E183" s="51"/>
      <c r="F183" s="51"/>
      <c r="G183" s="51"/>
      <c r="H183" s="51"/>
      <c r="I183" s="51"/>
      <c r="J183" s="66" t="s">
        <v>211</v>
      </c>
      <c r="K183" s="51"/>
      <c r="L183" s="51"/>
    </row>
    <row r="184" spans="2:12" ht="21">
      <c r="B184" s="22"/>
      <c r="C184" s="22" t="s">
        <v>57</v>
      </c>
      <c r="D184" s="23" t="s">
        <v>108</v>
      </c>
      <c r="E184" s="23"/>
      <c r="F184" s="23"/>
      <c r="G184" s="51"/>
      <c r="H184" s="23"/>
      <c r="I184" s="23"/>
      <c r="J184" s="23" t="s">
        <v>212</v>
      </c>
      <c r="K184" s="23"/>
      <c r="L184" s="51"/>
    </row>
    <row r="185" spans="2:12" ht="21">
      <c r="B185" s="22"/>
      <c r="C185" s="22" t="s">
        <v>208</v>
      </c>
      <c r="D185" s="23" t="s">
        <v>63</v>
      </c>
      <c r="E185" s="23"/>
      <c r="F185" s="23"/>
      <c r="G185" s="51"/>
      <c r="H185" s="23"/>
      <c r="I185" s="23"/>
      <c r="J185" s="23" t="s">
        <v>109</v>
      </c>
      <c r="K185" s="23"/>
      <c r="L185" s="51"/>
    </row>
    <row r="186" spans="2:12" ht="21">
      <c r="B186" s="22"/>
      <c r="C186" s="66"/>
      <c r="D186" s="51"/>
      <c r="E186" s="51"/>
      <c r="F186" s="51"/>
      <c r="G186" s="51"/>
      <c r="H186" s="51"/>
      <c r="I186" s="51"/>
      <c r="J186" s="66"/>
      <c r="K186" s="51"/>
      <c r="L186" s="51"/>
    </row>
    <row r="187" spans="2:12" ht="21">
      <c r="B187" s="22"/>
      <c r="C187" s="66"/>
      <c r="D187" s="51"/>
      <c r="E187" s="51"/>
      <c r="F187" s="51"/>
      <c r="G187" s="51"/>
      <c r="H187" s="51"/>
      <c r="I187" s="51"/>
      <c r="J187" s="66"/>
      <c r="K187" s="51"/>
      <c r="L187" s="51"/>
    </row>
    <row r="188" spans="2:12" ht="21">
      <c r="B188" s="22"/>
      <c r="C188" s="66"/>
      <c r="D188" s="51"/>
      <c r="E188" s="51"/>
      <c r="F188" s="51"/>
      <c r="G188" s="51"/>
      <c r="H188" s="51"/>
      <c r="I188" s="51"/>
      <c r="J188" s="66"/>
      <c r="K188" s="51"/>
      <c r="L188" s="51"/>
    </row>
    <row r="189" spans="2:12" ht="21">
      <c r="B189" s="22"/>
      <c r="C189" s="66"/>
      <c r="D189" s="51"/>
      <c r="E189" s="51"/>
      <c r="F189" s="51"/>
      <c r="G189" s="51"/>
      <c r="H189" s="51"/>
      <c r="I189" s="51"/>
      <c r="J189" s="66"/>
      <c r="K189" s="51"/>
      <c r="L189" s="22"/>
    </row>
    <row r="190" spans="2:12" ht="21">
      <c r="B190" s="388"/>
      <c r="C190" s="388"/>
      <c r="D190" s="388"/>
      <c r="E190" s="388"/>
      <c r="F190" s="388"/>
      <c r="G190" s="388"/>
      <c r="H190" s="388"/>
      <c r="I190" s="388"/>
      <c r="J190" s="388"/>
      <c r="K190" s="388"/>
      <c r="L190" s="23"/>
    </row>
    <row r="191" spans="2:12" ht="21">
      <c r="B191" s="22"/>
      <c r="C191" s="22"/>
      <c r="D191" s="23"/>
      <c r="E191" s="23"/>
      <c r="F191" s="23"/>
      <c r="G191" s="23"/>
      <c r="H191" s="23"/>
      <c r="I191" s="23"/>
      <c r="J191" s="22"/>
      <c r="K191" s="23"/>
      <c r="L191" s="23"/>
    </row>
    <row r="192" spans="2:12" ht="21">
      <c r="B192" s="22"/>
      <c r="C192" s="22"/>
      <c r="D192" s="23"/>
      <c r="E192" s="23"/>
      <c r="F192" s="23"/>
      <c r="G192" s="23"/>
      <c r="H192" s="23"/>
      <c r="I192" s="23"/>
      <c r="J192" s="22"/>
      <c r="K192" s="23"/>
      <c r="L192" s="22"/>
    </row>
    <row r="193" spans="2:12" ht="21">
      <c r="B193" s="388"/>
      <c r="C193" s="388"/>
      <c r="D193" s="388"/>
      <c r="E193" s="388"/>
      <c r="F193" s="388"/>
      <c r="G193" s="388"/>
      <c r="H193" s="388"/>
      <c r="I193" s="388"/>
      <c r="J193" s="388"/>
      <c r="K193" s="388"/>
      <c r="L193" s="22"/>
    </row>
    <row r="194" spans="2:12" ht="21">
      <c r="B194" s="388"/>
      <c r="C194" s="388"/>
      <c r="D194" s="388"/>
      <c r="E194" s="388"/>
      <c r="F194" s="388"/>
      <c r="G194" s="388"/>
      <c r="H194" s="388"/>
      <c r="I194" s="388"/>
      <c r="J194" s="388"/>
      <c r="K194" s="388"/>
      <c r="L194" s="23"/>
    </row>
    <row r="195" spans="2:12" ht="21">
      <c r="B195" s="22"/>
      <c r="C195" s="22"/>
      <c r="D195" s="23"/>
      <c r="E195" s="23"/>
      <c r="F195" s="23"/>
      <c r="G195" s="23"/>
      <c r="H195" s="23"/>
      <c r="I195" s="23"/>
      <c r="J195" s="22"/>
      <c r="K195" s="23"/>
      <c r="L195" s="23"/>
    </row>
    <row r="196" spans="2:12" ht="21">
      <c r="B196" s="22"/>
      <c r="C196" s="68"/>
      <c r="D196" s="23"/>
      <c r="E196" s="23"/>
      <c r="F196" s="23"/>
      <c r="G196" s="23"/>
      <c r="H196" s="23"/>
      <c r="I196" s="23"/>
      <c r="J196" s="68"/>
      <c r="K196" s="23"/>
      <c r="L196" s="23"/>
    </row>
    <row r="197" spans="2:12" ht="21">
      <c r="B197" s="22"/>
      <c r="C197" s="22"/>
      <c r="D197" s="23"/>
      <c r="E197" s="23"/>
      <c r="F197" s="23"/>
      <c r="G197" s="23"/>
      <c r="H197" s="23"/>
      <c r="I197" s="23"/>
      <c r="J197" s="22"/>
      <c r="K197" s="23"/>
      <c r="L197" s="47"/>
    </row>
    <row r="198" spans="2:12" ht="21">
      <c r="B198" s="22"/>
      <c r="C198" s="69"/>
      <c r="D198" s="47"/>
      <c r="E198" s="47"/>
      <c r="F198" s="47"/>
      <c r="G198" s="47"/>
      <c r="H198" s="47"/>
      <c r="I198" s="47"/>
      <c r="J198" s="69"/>
      <c r="K198" s="47"/>
      <c r="L198" s="51"/>
    </row>
    <row r="199" spans="2:12" ht="21">
      <c r="B199" s="22"/>
      <c r="C199" s="66"/>
      <c r="D199" s="51"/>
      <c r="E199" s="51"/>
      <c r="F199" s="51"/>
      <c r="G199" s="51"/>
      <c r="H199" s="51"/>
      <c r="I199" s="51"/>
      <c r="J199" s="66"/>
      <c r="K199" s="51"/>
      <c r="L199" s="51"/>
    </row>
    <row r="200" spans="2:12" ht="21">
      <c r="B200" s="22"/>
      <c r="C200" s="66"/>
      <c r="D200" s="51"/>
      <c r="E200" s="51"/>
      <c r="F200" s="51"/>
      <c r="G200" s="51"/>
      <c r="H200" s="51"/>
      <c r="I200" s="51"/>
      <c r="J200" s="66"/>
      <c r="K200" s="51"/>
      <c r="L200" s="51"/>
    </row>
    <row r="201" spans="2:12" ht="21">
      <c r="B201" s="22"/>
      <c r="C201" s="66"/>
      <c r="D201" s="51"/>
      <c r="E201" s="51"/>
      <c r="F201" s="51"/>
      <c r="G201" s="51"/>
      <c r="H201" s="51"/>
      <c r="I201" s="51"/>
      <c r="J201" s="66"/>
      <c r="K201" s="51"/>
      <c r="L201" s="51"/>
    </row>
    <row r="202" spans="2:12" ht="21">
      <c r="B202" s="22"/>
      <c r="C202" s="66"/>
      <c r="D202" s="51"/>
      <c r="E202" s="51"/>
      <c r="F202" s="51"/>
      <c r="G202" s="51"/>
      <c r="H202" s="51"/>
      <c r="I202" s="51"/>
      <c r="J202" s="66"/>
      <c r="K202" s="51"/>
      <c r="L202" s="51"/>
    </row>
    <row r="203" spans="2:12" ht="21">
      <c r="B203" s="22"/>
      <c r="C203" s="66"/>
      <c r="D203" s="51"/>
      <c r="E203" s="51"/>
      <c r="F203" s="51"/>
      <c r="G203" s="51"/>
      <c r="H203" s="51"/>
      <c r="I203" s="51"/>
      <c r="J203" s="66"/>
      <c r="K203" s="51"/>
      <c r="L203" s="51"/>
    </row>
    <row r="204" spans="2:13" ht="23.25">
      <c r="B204" s="22"/>
      <c r="C204" s="66"/>
      <c r="D204" s="51"/>
      <c r="E204" s="51"/>
      <c r="F204" s="51"/>
      <c r="G204" s="51"/>
      <c r="H204" s="51"/>
      <c r="I204" s="51"/>
      <c r="J204" s="66"/>
      <c r="K204" s="51"/>
      <c r="L204" s="51"/>
      <c r="M204" s="46"/>
    </row>
    <row r="205" spans="2:13" ht="23.25">
      <c r="B205" s="22"/>
      <c r="C205" s="66"/>
      <c r="D205" s="51"/>
      <c r="E205" s="51"/>
      <c r="F205" s="51"/>
      <c r="G205" s="51"/>
      <c r="H205" s="51"/>
      <c r="I205" s="51"/>
      <c r="J205" s="66"/>
      <c r="K205" s="51"/>
      <c r="L205" s="51"/>
      <c r="M205" s="46"/>
    </row>
    <row r="206" spans="2:13" ht="23.25">
      <c r="B206" s="22"/>
      <c r="C206" s="66"/>
      <c r="D206" s="51"/>
      <c r="E206" s="51"/>
      <c r="F206" s="51"/>
      <c r="G206" s="51"/>
      <c r="H206" s="51"/>
      <c r="I206" s="51"/>
      <c r="J206" s="66"/>
      <c r="K206" s="51"/>
      <c r="L206" s="51"/>
      <c r="M206" s="46"/>
    </row>
    <row r="207" spans="2:13" ht="23.25">
      <c r="B207" s="22"/>
      <c r="C207" s="66"/>
      <c r="D207" s="51"/>
      <c r="E207" s="51"/>
      <c r="F207" s="51"/>
      <c r="G207" s="51"/>
      <c r="H207" s="51"/>
      <c r="I207" s="51"/>
      <c r="J207" s="66"/>
      <c r="K207" s="51"/>
      <c r="L207" s="51"/>
      <c r="M207" s="46"/>
    </row>
    <row r="208" spans="2:13" ht="23.25">
      <c r="B208" s="22"/>
      <c r="C208" s="66"/>
      <c r="D208" s="51"/>
      <c r="E208" s="51"/>
      <c r="F208" s="51"/>
      <c r="G208" s="51"/>
      <c r="H208" s="51"/>
      <c r="I208" s="51"/>
      <c r="J208" s="66"/>
      <c r="K208" s="51"/>
      <c r="L208" s="51"/>
      <c r="M208" s="46"/>
    </row>
    <row r="209" spans="2:13" ht="23.25">
      <c r="B209" s="22"/>
      <c r="C209" s="66"/>
      <c r="D209" s="51"/>
      <c r="E209" s="51"/>
      <c r="F209" s="51"/>
      <c r="G209" s="51"/>
      <c r="H209" s="51"/>
      <c r="I209" s="51"/>
      <c r="J209" s="66"/>
      <c r="K209" s="51"/>
      <c r="L209" s="51"/>
      <c r="M209" s="46"/>
    </row>
    <row r="210" spans="2:13" ht="23.25">
      <c r="B210" s="22"/>
      <c r="C210" s="66"/>
      <c r="D210" s="51"/>
      <c r="E210" s="51"/>
      <c r="F210" s="51"/>
      <c r="G210" s="51"/>
      <c r="H210" s="51"/>
      <c r="I210" s="51"/>
      <c r="J210" s="66"/>
      <c r="K210" s="51"/>
      <c r="L210" s="51"/>
      <c r="M210" s="46"/>
    </row>
    <row r="211" spans="2:13" ht="23.25">
      <c r="B211" s="22"/>
      <c r="C211" s="66"/>
      <c r="D211" s="51"/>
      <c r="E211" s="51"/>
      <c r="F211" s="51"/>
      <c r="G211" s="51"/>
      <c r="H211" s="51"/>
      <c r="I211" s="51"/>
      <c r="J211" s="66"/>
      <c r="K211" s="51"/>
      <c r="L211" s="51"/>
      <c r="M211" s="46"/>
    </row>
    <row r="212" spans="2:13" ht="23.25">
      <c r="B212" s="22"/>
      <c r="C212" s="66"/>
      <c r="D212" s="51"/>
      <c r="E212" s="51"/>
      <c r="F212" s="51"/>
      <c r="G212" s="51"/>
      <c r="H212" s="51"/>
      <c r="I212" s="51"/>
      <c r="J212" s="66"/>
      <c r="K212" s="51"/>
      <c r="L212" s="51"/>
      <c r="M212" s="46"/>
    </row>
    <row r="213" spans="2:13" ht="23.25">
      <c r="B213" s="22"/>
      <c r="C213" s="66"/>
      <c r="D213" s="51"/>
      <c r="E213" s="51"/>
      <c r="F213" s="51"/>
      <c r="G213" s="51"/>
      <c r="H213" s="51"/>
      <c r="I213" s="51"/>
      <c r="J213" s="66"/>
      <c r="K213" s="51"/>
      <c r="L213" s="51"/>
      <c r="M213" s="46"/>
    </row>
    <row r="214" spans="2:13" ht="21">
      <c r="B214" s="22"/>
      <c r="C214" s="66"/>
      <c r="D214" s="51"/>
      <c r="E214" s="51"/>
      <c r="F214" s="51"/>
      <c r="G214" s="51"/>
      <c r="H214" s="51"/>
      <c r="I214" s="51"/>
      <c r="J214" s="66"/>
      <c r="K214" s="51"/>
      <c r="L214" s="22"/>
      <c r="M214" s="70"/>
    </row>
    <row r="215" spans="2:13" ht="23.25">
      <c r="B215" s="388"/>
      <c r="C215" s="388"/>
      <c r="D215" s="388"/>
      <c r="E215" s="388"/>
      <c r="F215" s="388"/>
      <c r="G215" s="388"/>
      <c r="H215" s="388"/>
      <c r="I215" s="388"/>
      <c r="J215" s="388"/>
      <c r="K215" s="388"/>
      <c r="L215" s="23"/>
      <c r="M215" s="46"/>
    </row>
    <row r="216" spans="2:13" ht="23.25">
      <c r="B216" s="22"/>
      <c r="C216" s="22"/>
      <c r="D216" s="23"/>
      <c r="E216" s="23"/>
      <c r="F216" s="23"/>
      <c r="G216" s="23"/>
      <c r="H216" s="23"/>
      <c r="I216" s="23"/>
      <c r="J216" s="22"/>
      <c r="K216" s="23"/>
      <c r="L216" s="54"/>
      <c r="M216" s="46"/>
    </row>
    <row r="217" spans="2:13" ht="23.25">
      <c r="B217" s="63"/>
      <c r="C217" s="63"/>
      <c r="D217" s="54"/>
      <c r="E217" s="54"/>
      <c r="F217" s="54"/>
      <c r="G217" s="54"/>
      <c r="H217" s="54"/>
      <c r="I217" s="54"/>
      <c r="J217" s="63"/>
      <c r="K217" s="54"/>
      <c r="L217" s="23"/>
      <c r="M217" s="46"/>
    </row>
    <row r="218" spans="2:13" ht="23.25">
      <c r="B218" s="22"/>
      <c r="C218" s="22"/>
      <c r="D218" s="23"/>
      <c r="E218" s="23"/>
      <c r="F218" s="23"/>
      <c r="G218" s="23"/>
      <c r="H218" s="23"/>
      <c r="I218" s="23"/>
      <c r="J218" s="22"/>
      <c r="K218" s="23"/>
      <c r="L218" s="23"/>
      <c r="M218" s="46"/>
    </row>
    <row r="219" spans="2:13" ht="23.25">
      <c r="B219" s="63"/>
      <c r="C219" s="22"/>
      <c r="D219" s="23"/>
      <c r="E219" s="23"/>
      <c r="F219" s="23"/>
      <c r="G219" s="23"/>
      <c r="H219" s="23"/>
      <c r="I219" s="23"/>
      <c r="J219" s="22"/>
      <c r="K219" s="23"/>
      <c r="L219" s="22"/>
      <c r="M219" s="46"/>
    </row>
    <row r="220" spans="2:12" ht="21">
      <c r="B220" s="388"/>
      <c r="C220" s="388"/>
      <c r="D220" s="388"/>
      <c r="E220" s="388"/>
      <c r="F220" s="388"/>
      <c r="G220" s="388"/>
      <c r="H220" s="388"/>
      <c r="I220" s="388"/>
      <c r="J220" s="388"/>
      <c r="K220" s="388"/>
      <c r="L220" s="22"/>
    </row>
    <row r="221" spans="2:12" ht="21">
      <c r="B221" s="388"/>
      <c r="C221" s="388"/>
      <c r="D221" s="388"/>
      <c r="E221" s="388"/>
      <c r="F221" s="388"/>
      <c r="G221" s="388"/>
      <c r="H221" s="388"/>
      <c r="I221" s="388"/>
      <c r="J221" s="388"/>
      <c r="K221" s="388"/>
      <c r="L221" s="23"/>
    </row>
    <row r="222" spans="2:12" ht="21">
      <c r="B222" s="22"/>
      <c r="C222" s="22"/>
      <c r="D222" s="23"/>
      <c r="E222" s="23"/>
      <c r="F222" s="23"/>
      <c r="G222" s="23"/>
      <c r="H222" s="23"/>
      <c r="I222" s="23"/>
      <c r="J222" s="22"/>
      <c r="K222" s="23"/>
      <c r="L222" s="23"/>
    </row>
    <row r="223" spans="2:12" ht="21">
      <c r="B223" s="22"/>
      <c r="C223" s="68"/>
      <c r="D223" s="23"/>
      <c r="E223" s="23"/>
      <c r="F223" s="23"/>
      <c r="G223" s="23"/>
      <c r="H223" s="23"/>
      <c r="I223" s="23"/>
      <c r="J223" s="68"/>
      <c r="K223" s="23"/>
      <c r="L223" s="23"/>
    </row>
    <row r="224" spans="2:12" ht="21">
      <c r="B224" s="22"/>
      <c r="C224" s="22"/>
      <c r="D224" s="23"/>
      <c r="E224" s="23"/>
      <c r="F224" s="23"/>
      <c r="G224" s="23"/>
      <c r="H224" s="23"/>
      <c r="I224" s="23"/>
      <c r="J224" s="22"/>
      <c r="K224" s="23"/>
      <c r="L224" s="47"/>
    </row>
    <row r="225" spans="2:12" ht="21">
      <c r="B225" s="22"/>
      <c r="C225" s="69"/>
      <c r="D225" s="47"/>
      <c r="E225" s="47"/>
      <c r="F225" s="47"/>
      <c r="G225" s="47"/>
      <c r="H225" s="47"/>
      <c r="I225" s="47"/>
      <c r="J225" s="69"/>
      <c r="K225" s="47"/>
      <c r="L225" s="51"/>
    </row>
    <row r="226" spans="2:12" ht="21">
      <c r="B226" s="22"/>
      <c r="C226" s="66"/>
      <c r="D226" s="51"/>
      <c r="E226" s="51"/>
      <c r="F226" s="51"/>
      <c r="G226" s="51"/>
      <c r="H226" s="51"/>
      <c r="I226" s="51"/>
      <c r="J226" s="66"/>
      <c r="K226" s="51"/>
      <c r="L226" s="51"/>
    </row>
    <row r="227" spans="2:12" ht="21">
      <c r="B227" s="22"/>
      <c r="C227" s="66"/>
      <c r="D227" s="51"/>
      <c r="E227" s="51"/>
      <c r="F227" s="51"/>
      <c r="G227" s="51"/>
      <c r="H227" s="51"/>
      <c r="I227" s="51"/>
      <c r="J227" s="66"/>
      <c r="K227" s="51"/>
      <c r="L227" s="51"/>
    </row>
    <row r="228" spans="2:12" ht="21">
      <c r="B228" s="22"/>
      <c r="C228" s="66"/>
      <c r="D228" s="51"/>
      <c r="E228" s="51"/>
      <c r="F228" s="51"/>
      <c r="G228" s="51"/>
      <c r="H228" s="51"/>
      <c r="I228" s="51"/>
      <c r="J228" s="66"/>
      <c r="K228" s="51"/>
      <c r="L228" s="51"/>
    </row>
    <row r="229" spans="2:12" ht="21">
      <c r="B229" s="22"/>
      <c r="C229" s="66"/>
      <c r="D229" s="51"/>
      <c r="E229" s="51"/>
      <c r="F229" s="51"/>
      <c r="G229" s="51"/>
      <c r="H229" s="51"/>
      <c r="I229" s="51"/>
      <c r="J229" s="66"/>
      <c r="K229" s="51"/>
      <c r="L229" s="51"/>
    </row>
    <row r="230" spans="2:12" ht="21">
      <c r="B230" s="22"/>
      <c r="C230" s="66"/>
      <c r="D230" s="51"/>
      <c r="E230" s="51"/>
      <c r="F230" s="51"/>
      <c r="G230" s="51"/>
      <c r="H230" s="51"/>
      <c r="I230" s="51"/>
      <c r="J230" s="66"/>
      <c r="K230" s="51"/>
      <c r="L230" s="51"/>
    </row>
    <row r="231" spans="2:12" ht="21">
      <c r="B231" s="22"/>
      <c r="C231" s="66"/>
      <c r="D231" s="51"/>
      <c r="E231" s="51"/>
      <c r="F231" s="51"/>
      <c r="G231" s="51"/>
      <c r="H231" s="51"/>
      <c r="I231" s="51"/>
      <c r="J231" s="66"/>
      <c r="K231" s="51"/>
      <c r="L231" s="51"/>
    </row>
    <row r="232" spans="2:12" ht="21">
      <c r="B232" s="22"/>
      <c r="C232" s="66"/>
      <c r="D232" s="51"/>
      <c r="E232" s="51"/>
      <c r="F232" s="51"/>
      <c r="G232" s="51"/>
      <c r="H232" s="51"/>
      <c r="I232" s="51"/>
      <c r="J232" s="66"/>
      <c r="K232" s="51"/>
      <c r="L232" s="51"/>
    </row>
    <row r="233" spans="2:12" ht="21">
      <c r="B233" s="22"/>
      <c r="C233" s="66"/>
      <c r="D233" s="51"/>
      <c r="E233" s="51"/>
      <c r="F233" s="51"/>
      <c r="G233" s="51"/>
      <c r="H233" s="51"/>
      <c r="I233" s="51"/>
      <c r="J233" s="66"/>
      <c r="K233" s="51"/>
      <c r="L233" s="51"/>
    </row>
    <row r="234" spans="2:12" ht="21">
      <c r="B234" s="22"/>
      <c r="C234" s="66"/>
      <c r="D234" s="51"/>
      <c r="E234" s="51"/>
      <c r="F234" s="51"/>
      <c r="G234" s="51"/>
      <c r="H234" s="51"/>
      <c r="I234" s="51"/>
      <c r="J234" s="66"/>
      <c r="K234" s="51"/>
      <c r="L234" s="51"/>
    </row>
    <row r="235" spans="2:12" ht="21">
      <c r="B235" s="22"/>
      <c r="C235" s="66"/>
      <c r="D235" s="51"/>
      <c r="E235" s="51"/>
      <c r="F235" s="51"/>
      <c r="G235" s="51"/>
      <c r="H235" s="51"/>
      <c r="I235" s="51"/>
      <c r="J235" s="66"/>
      <c r="K235" s="51"/>
      <c r="L235" s="51"/>
    </row>
    <row r="236" spans="2:12" ht="21">
      <c r="B236" s="22"/>
      <c r="C236" s="66"/>
      <c r="D236" s="51"/>
      <c r="E236" s="51"/>
      <c r="F236" s="51"/>
      <c r="G236" s="51"/>
      <c r="H236" s="51"/>
      <c r="I236" s="51"/>
      <c r="J236" s="66"/>
      <c r="K236" s="51"/>
      <c r="L236" s="51"/>
    </row>
    <row r="237" spans="2:12" ht="21">
      <c r="B237" s="22"/>
      <c r="C237" s="66"/>
      <c r="D237" s="51"/>
      <c r="E237" s="51"/>
      <c r="F237" s="51"/>
      <c r="G237" s="51"/>
      <c r="H237" s="51"/>
      <c r="I237" s="51"/>
      <c r="J237" s="66"/>
      <c r="K237" s="51"/>
      <c r="L237" s="51"/>
    </row>
    <row r="238" spans="2:12" ht="21">
      <c r="B238" s="22"/>
      <c r="C238" s="66"/>
      <c r="D238" s="51"/>
      <c r="E238" s="51"/>
      <c r="F238" s="51"/>
      <c r="G238" s="51"/>
      <c r="H238" s="51"/>
      <c r="I238" s="51"/>
      <c r="J238" s="66"/>
      <c r="K238" s="51"/>
      <c r="L238" s="51"/>
    </row>
    <row r="239" spans="2:12" ht="21">
      <c r="B239" s="22"/>
      <c r="C239" s="66"/>
      <c r="D239" s="51"/>
      <c r="E239" s="51"/>
      <c r="F239" s="51"/>
      <c r="G239" s="51"/>
      <c r="H239" s="51"/>
      <c r="I239" s="51"/>
      <c r="J239" s="66"/>
      <c r="K239" s="51"/>
      <c r="L239" s="51"/>
    </row>
    <row r="240" spans="2:12" ht="21">
      <c r="B240" s="22"/>
      <c r="C240" s="66"/>
      <c r="D240" s="51"/>
      <c r="E240" s="51"/>
      <c r="F240" s="51"/>
      <c r="G240" s="51"/>
      <c r="H240" s="51"/>
      <c r="I240" s="51"/>
      <c r="J240" s="66"/>
      <c r="K240" s="51"/>
      <c r="L240" s="22"/>
    </row>
    <row r="241" spans="2:12" ht="21">
      <c r="B241" s="388"/>
      <c r="C241" s="388"/>
      <c r="D241" s="388"/>
      <c r="E241" s="388"/>
      <c r="F241" s="388"/>
      <c r="G241" s="388"/>
      <c r="H241" s="388"/>
      <c r="I241" s="388"/>
      <c r="J241" s="388"/>
      <c r="K241" s="388"/>
      <c r="L241" s="22"/>
    </row>
    <row r="242" spans="2:12" ht="21">
      <c r="B242" s="388"/>
      <c r="C242" s="388"/>
      <c r="D242" s="388"/>
      <c r="E242" s="388"/>
      <c r="F242" s="388"/>
      <c r="G242" s="388"/>
      <c r="H242" s="388"/>
      <c r="I242" s="388"/>
      <c r="J242" s="388"/>
      <c r="K242" s="388"/>
      <c r="L242" s="23"/>
    </row>
    <row r="243" spans="2:12" ht="21">
      <c r="B243" s="22"/>
      <c r="C243" s="22"/>
      <c r="D243" s="23"/>
      <c r="E243" s="23"/>
      <c r="F243" s="23"/>
      <c r="G243" s="23"/>
      <c r="H243" s="23"/>
      <c r="I243" s="23"/>
      <c r="J243" s="22"/>
      <c r="K243" s="23"/>
      <c r="L243" s="23"/>
    </row>
    <row r="244" spans="2:12" ht="21">
      <c r="B244" s="22"/>
      <c r="C244" s="22"/>
      <c r="D244" s="23"/>
      <c r="E244" s="23"/>
      <c r="F244" s="23"/>
      <c r="G244" s="23"/>
      <c r="H244" s="23"/>
      <c r="I244" s="23"/>
      <c r="J244" s="22"/>
      <c r="K244" s="23"/>
      <c r="L244" s="23"/>
    </row>
    <row r="245" spans="2:12" ht="21">
      <c r="B245" s="22"/>
      <c r="C245" s="22"/>
      <c r="D245" s="23"/>
      <c r="E245" s="23"/>
      <c r="F245" s="23"/>
      <c r="G245" s="23"/>
      <c r="H245" s="23"/>
      <c r="I245" s="23"/>
      <c r="J245" s="22"/>
      <c r="K245" s="23"/>
      <c r="L245" s="23"/>
    </row>
    <row r="246" spans="2:12" ht="21">
      <c r="B246" s="22"/>
      <c r="C246" s="22"/>
      <c r="D246" s="23"/>
      <c r="E246" s="23"/>
      <c r="F246" s="23"/>
      <c r="G246" s="23"/>
      <c r="H246" s="23"/>
      <c r="I246" s="23"/>
      <c r="J246" s="22"/>
      <c r="K246" s="23"/>
      <c r="L246" s="23"/>
    </row>
    <row r="247" spans="2:12" ht="21">
      <c r="B247" s="22"/>
      <c r="C247" s="22"/>
      <c r="D247" s="23"/>
      <c r="E247" s="23"/>
      <c r="F247" s="23"/>
      <c r="G247" s="23"/>
      <c r="H247" s="23"/>
      <c r="I247" s="23"/>
      <c r="J247" s="22"/>
      <c r="K247" s="23"/>
      <c r="L247" s="23"/>
    </row>
    <row r="248" spans="2:12" ht="21">
      <c r="B248" s="22"/>
      <c r="C248" s="22"/>
      <c r="D248" s="23"/>
      <c r="E248" s="23"/>
      <c r="F248" s="23"/>
      <c r="G248" s="23"/>
      <c r="H248" s="23"/>
      <c r="I248" s="23"/>
      <c r="J248" s="22"/>
      <c r="K248" s="23"/>
      <c r="L248" s="23"/>
    </row>
    <row r="249" spans="2:12" ht="21">
      <c r="B249" s="22"/>
      <c r="C249" s="22"/>
      <c r="D249" s="23"/>
      <c r="E249" s="23"/>
      <c r="F249" s="23"/>
      <c r="G249" s="23"/>
      <c r="H249" s="23"/>
      <c r="I249" s="23"/>
      <c r="J249" s="22"/>
      <c r="K249" s="23"/>
      <c r="L249" s="23"/>
    </row>
    <row r="250" spans="2:12" ht="21">
      <c r="B250" s="22"/>
      <c r="C250" s="22"/>
      <c r="D250" s="23"/>
      <c r="E250" s="23"/>
      <c r="F250" s="23"/>
      <c r="G250" s="23"/>
      <c r="H250" s="23"/>
      <c r="I250" s="23"/>
      <c r="J250" s="22"/>
      <c r="K250" s="23"/>
      <c r="L250" s="22"/>
    </row>
    <row r="251" spans="2:12" ht="21">
      <c r="B251" s="388"/>
      <c r="C251" s="388"/>
      <c r="D251" s="388"/>
      <c r="E251" s="388"/>
      <c r="F251" s="388"/>
      <c r="G251" s="388"/>
      <c r="H251" s="388"/>
      <c r="I251" s="388"/>
      <c r="J251" s="388"/>
      <c r="K251" s="388"/>
      <c r="L251" s="22"/>
    </row>
    <row r="252" spans="2:12" ht="21">
      <c r="B252" s="388"/>
      <c r="C252" s="388"/>
      <c r="D252" s="388"/>
      <c r="E252" s="388"/>
      <c r="F252" s="388"/>
      <c r="G252" s="388"/>
      <c r="H252" s="388"/>
      <c r="I252" s="388"/>
      <c r="J252" s="388"/>
      <c r="K252" s="388"/>
      <c r="L252" s="23"/>
    </row>
    <row r="253" spans="2:12" ht="21">
      <c r="B253" s="22"/>
      <c r="C253" s="22"/>
      <c r="D253" s="23"/>
      <c r="E253" s="23"/>
      <c r="F253" s="23"/>
      <c r="G253" s="23"/>
      <c r="H253" s="23"/>
      <c r="I253" s="23"/>
      <c r="J253" s="22"/>
      <c r="K253" s="23"/>
      <c r="L253" s="23"/>
    </row>
    <row r="254" spans="2:12" ht="21">
      <c r="B254" s="22"/>
      <c r="C254" s="68"/>
      <c r="D254" s="23"/>
      <c r="E254" s="23"/>
      <c r="F254" s="23"/>
      <c r="G254" s="23"/>
      <c r="H254" s="23"/>
      <c r="I254" s="23"/>
      <c r="J254" s="68"/>
      <c r="K254" s="23"/>
      <c r="L254" s="23"/>
    </row>
    <row r="255" spans="2:12" ht="21">
      <c r="B255" s="22"/>
      <c r="C255" s="22"/>
      <c r="D255" s="23"/>
      <c r="E255" s="23"/>
      <c r="F255" s="23"/>
      <c r="G255" s="23"/>
      <c r="H255" s="23"/>
      <c r="I255" s="23"/>
      <c r="J255" s="22"/>
      <c r="K255" s="23"/>
      <c r="L255" s="47"/>
    </row>
    <row r="256" spans="2:12" ht="21">
      <c r="B256" s="22"/>
      <c r="C256" s="69"/>
      <c r="D256" s="47"/>
      <c r="E256" s="47"/>
      <c r="F256" s="47"/>
      <c r="G256" s="47"/>
      <c r="H256" s="47"/>
      <c r="I256" s="47"/>
      <c r="J256" s="69"/>
      <c r="K256" s="47"/>
      <c r="L256" s="51"/>
    </row>
    <row r="257" spans="2:12" ht="21">
      <c r="B257" s="22"/>
      <c r="C257" s="66"/>
      <c r="D257" s="51"/>
      <c r="E257" s="51"/>
      <c r="F257" s="51"/>
      <c r="G257" s="51"/>
      <c r="H257" s="51"/>
      <c r="I257" s="51"/>
      <c r="J257" s="66"/>
      <c r="K257" s="51"/>
      <c r="L257" s="51"/>
    </row>
    <row r="258" spans="2:12" ht="21">
      <c r="B258" s="22"/>
      <c r="C258" s="66"/>
      <c r="D258" s="51"/>
      <c r="E258" s="51"/>
      <c r="F258" s="51"/>
      <c r="G258" s="51"/>
      <c r="H258" s="51"/>
      <c r="I258" s="51"/>
      <c r="J258" s="66"/>
      <c r="K258" s="51"/>
      <c r="L258" s="51"/>
    </row>
    <row r="259" spans="2:12" ht="21">
      <c r="B259" s="22"/>
      <c r="C259" s="66"/>
      <c r="D259" s="51"/>
      <c r="E259" s="51"/>
      <c r="F259" s="51"/>
      <c r="G259" s="51"/>
      <c r="H259" s="51"/>
      <c r="I259" s="51"/>
      <c r="J259" s="66"/>
      <c r="K259" s="51"/>
      <c r="L259" s="51"/>
    </row>
    <row r="260" spans="2:12" ht="21">
      <c r="B260" s="22"/>
      <c r="C260" s="66"/>
      <c r="D260" s="51"/>
      <c r="E260" s="51"/>
      <c r="F260" s="51"/>
      <c r="G260" s="51"/>
      <c r="H260" s="51"/>
      <c r="I260" s="51"/>
      <c r="J260" s="66"/>
      <c r="K260" s="51"/>
      <c r="L260" s="51"/>
    </row>
    <row r="261" spans="2:12" ht="21">
      <c r="B261" s="22"/>
      <c r="C261" s="66"/>
      <c r="D261" s="51"/>
      <c r="E261" s="51"/>
      <c r="F261" s="51"/>
      <c r="G261" s="51"/>
      <c r="H261" s="51"/>
      <c r="I261" s="51"/>
      <c r="J261" s="66"/>
      <c r="K261" s="51"/>
      <c r="L261" s="51"/>
    </row>
    <row r="262" spans="2:12" ht="21">
      <c r="B262" s="22"/>
      <c r="C262" s="66"/>
      <c r="D262" s="51"/>
      <c r="E262" s="51"/>
      <c r="F262" s="51"/>
      <c r="G262" s="51"/>
      <c r="H262" s="51"/>
      <c r="I262" s="51"/>
      <c r="J262" s="66"/>
      <c r="K262" s="51"/>
      <c r="L262" s="51"/>
    </row>
    <row r="263" spans="2:12" ht="21">
      <c r="B263" s="22"/>
      <c r="C263" s="66"/>
      <c r="D263" s="51"/>
      <c r="E263" s="51"/>
      <c r="F263" s="51"/>
      <c r="G263" s="51"/>
      <c r="H263" s="51"/>
      <c r="I263" s="51"/>
      <c r="J263" s="66"/>
      <c r="K263" s="51"/>
      <c r="L263" s="51"/>
    </row>
    <row r="264" spans="2:12" ht="21">
      <c r="B264" s="22"/>
      <c r="C264" s="66"/>
      <c r="D264" s="51"/>
      <c r="E264" s="51"/>
      <c r="F264" s="51"/>
      <c r="G264" s="51"/>
      <c r="H264" s="51"/>
      <c r="I264" s="51"/>
      <c r="J264" s="66"/>
      <c r="K264" s="51"/>
      <c r="L264" s="51"/>
    </row>
    <row r="265" spans="2:12" ht="21">
      <c r="B265" s="22"/>
      <c r="C265" s="66"/>
      <c r="D265" s="51"/>
      <c r="E265" s="51"/>
      <c r="F265" s="51"/>
      <c r="G265" s="51"/>
      <c r="H265" s="51"/>
      <c r="I265" s="51"/>
      <c r="J265" s="66"/>
      <c r="K265" s="51"/>
      <c r="L265" s="51"/>
    </row>
    <row r="266" spans="2:12" ht="21">
      <c r="B266" s="22"/>
      <c r="C266" s="66"/>
      <c r="D266" s="51"/>
      <c r="E266" s="51"/>
      <c r="F266" s="51"/>
      <c r="G266" s="51"/>
      <c r="H266" s="51"/>
      <c r="I266" s="51"/>
      <c r="J266" s="66"/>
      <c r="K266" s="51"/>
      <c r="L266" s="51"/>
    </row>
    <row r="267" spans="2:12" ht="21">
      <c r="B267" s="22"/>
      <c r="C267" s="66"/>
      <c r="D267" s="51"/>
      <c r="E267" s="51"/>
      <c r="F267" s="51"/>
      <c r="G267" s="51"/>
      <c r="H267" s="51"/>
      <c r="I267" s="51"/>
      <c r="J267" s="66"/>
      <c r="K267" s="51"/>
      <c r="L267" s="51"/>
    </row>
    <row r="268" spans="2:12" ht="21">
      <c r="B268" s="22"/>
      <c r="C268" s="66"/>
      <c r="D268" s="51"/>
      <c r="E268" s="51"/>
      <c r="F268" s="51"/>
      <c r="G268" s="51"/>
      <c r="H268" s="51"/>
      <c r="I268" s="51"/>
      <c r="J268" s="66"/>
      <c r="K268" s="51"/>
      <c r="L268" s="51"/>
    </row>
    <row r="269" spans="2:12" ht="21">
      <c r="B269" s="22"/>
      <c r="C269" s="66"/>
      <c r="D269" s="51"/>
      <c r="E269" s="51"/>
      <c r="F269" s="51"/>
      <c r="G269" s="51"/>
      <c r="H269" s="51"/>
      <c r="I269" s="51"/>
      <c r="J269" s="66"/>
      <c r="K269" s="51"/>
      <c r="L269" s="51"/>
    </row>
    <row r="270" spans="2:12" ht="21">
      <c r="B270" s="22"/>
      <c r="C270" s="66"/>
      <c r="D270" s="51"/>
      <c r="E270" s="51"/>
      <c r="F270" s="51"/>
      <c r="G270" s="51"/>
      <c r="H270" s="51"/>
      <c r="I270" s="51"/>
      <c r="J270" s="66"/>
      <c r="K270" s="51"/>
      <c r="L270" s="51"/>
    </row>
    <row r="271" spans="2:12" ht="21">
      <c r="B271" s="22"/>
      <c r="C271" s="66"/>
      <c r="D271" s="51"/>
      <c r="E271" s="51"/>
      <c r="F271" s="51"/>
      <c r="G271" s="51"/>
      <c r="H271" s="51"/>
      <c r="I271" s="51"/>
      <c r="J271" s="66"/>
      <c r="K271" s="51"/>
      <c r="L271" s="51"/>
    </row>
    <row r="272" spans="2:12" ht="21">
      <c r="B272" s="22"/>
      <c r="C272" s="66"/>
      <c r="D272" s="51"/>
      <c r="E272" s="51"/>
      <c r="F272" s="51"/>
      <c r="G272" s="51"/>
      <c r="H272" s="51"/>
      <c r="I272" s="51"/>
      <c r="J272" s="66"/>
      <c r="K272" s="51"/>
      <c r="L272" s="22"/>
    </row>
    <row r="273" spans="2:12" ht="21">
      <c r="B273" s="388"/>
      <c r="C273" s="388"/>
      <c r="D273" s="388"/>
      <c r="E273" s="388"/>
      <c r="F273" s="388"/>
      <c r="G273" s="388"/>
      <c r="H273" s="388"/>
      <c r="I273" s="388"/>
      <c r="J273" s="388"/>
      <c r="K273" s="388"/>
      <c r="L273" s="23"/>
    </row>
    <row r="274" spans="2:12" ht="21">
      <c r="B274" s="22"/>
      <c r="C274" s="22"/>
      <c r="D274" s="23"/>
      <c r="E274" s="23"/>
      <c r="F274" s="23"/>
      <c r="G274" s="23"/>
      <c r="H274" s="23"/>
      <c r="I274" s="23"/>
      <c r="J274" s="22"/>
      <c r="K274" s="23"/>
      <c r="L274" s="23"/>
    </row>
    <row r="275" spans="2:12" ht="21">
      <c r="B275" s="22"/>
      <c r="C275" s="22"/>
      <c r="D275" s="23"/>
      <c r="E275" s="23"/>
      <c r="F275" s="23"/>
      <c r="G275" s="23"/>
      <c r="H275" s="23"/>
      <c r="I275" s="23"/>
      <c r="J275" s="22"/>
      <c r="K275" s="23"/>
      <c r="L275" s="54"/>
    </row>
    <row r="276" spans="2:12" ht="21">
      <c r="B276" s="63"/>
      <c r="C276" s="63"/>
      <c r="D276" s="54"/>
      <c r="E276" s="54"/>
      <c r="F276" s="54"/>
      <c r="G276" s="54"/>
      <c r="H276" s="54"/>
      <c r="I276" s="54"/>
      <c r="J276" s="63"/>
      <c r="K276" s="54"/>
      <c r="L276" s="54"/>
    </row>
    <row r="277" spans="2:12" ht="21">
      <c r="B277" s="63"/>
      <c r="C277" s="63"/>
      <c r="D277" s="54"/>
      <c r="E277" s="54"/>
      <c r="F277" s="54"/>
      <c r="G277" s="54"/>
      <c r="H277" s="54"/>
      <c r="I277" s="54"/>
      <c r="J277" s="63"/>
      <c r="K277" s="54"/>
      <c r="L277" s="54"/>
    </row>
    <row r="278" spans="2:12" ht="21">
      <c r="B278" s="63"/>
      <c r="C278" s="63"/>
      <c r="D278" s="54"/>
      <c r="E278" s="54"/>
      <c r="F278" s="54"/>
      <c r="G278" s="54"/>
      <c r="H278" s="54"/>
      <c r="I278" s="54"/>
      <c r="J278" s="63"/>
      <c r="K278" s="54"/>
      <c r="L278" s="54"/>
    </row>
    <row r="279" spans="2:12" ht="21">
      <c r="B279" s="63"/>
      <c r="C279" s="63"/>
      <c r="D279" s="54"/>
      <c r="E279" s="54"/>
      <c r="F279" s="54"/>
      <c r="G279" s="54"/>
      <c r="H279" s="54"/>
      <c r="I279" s="54"/>
      <c r="J279" s="63"/>
      <c r="K279" s="54"/>
      <c r="L279" s="54"/>
    </row>
    <row r="280" spans="2:12" ht="21">
      <c r="B280" s="63"/>
      <c r="C280" s="63"/>
      <c r="D280" s="54"/>
      <c r="E280" s="54"/>
      <c r="F280" s="54"/>
      <c r="G280" s="54"/>
      <c r="H280" s="54"/>
      <c r="I280" s="54"/>
      <c r="J280" s="63"/>
      <c r="K280" s="54"/>
      <c r="L280" s="54"/>
    </row>
    <row r="281" spans="2:12" ht="21">
      <c r="B281" s="63"/>
      <c r="C281" s="63"/>
      <c r="D281" s="54"/>
      <c r="E281" s="54"/>
      <c r="F281" s="54"/>
      <c r="G281" s="54"/>
      <c r="H281" s="54"/>
      <c r="I281" s="54"/>
      <c r="J281" s="63"/>
      <c r="K281" s="54"/>
      <c r="L281" s="22"/>
    </row>
    <row r="282" spans="2:12" ht="21">
      <c r="B282" s="388"/>
      <c r="C282" s="388"/>
      <c r="D282" s="388"/>
      <c r="E282" s="388"/>
      <c r="F282" s="388"/>
      <c r="G282" s="388"/>
      <c r="H282" s="388"/>
      <c r="I282" s="388"/>
      <c r="J282" s="388"/>
      <c r="K282" s="388"/>
      <c r="L282" s="22"/>
    </row>
    <row r="283" spans="2:12" ht="21">
      <c r="B283" s="388"/>
      <c r="C283" s="388"/>
      <c r="D283" s="388"/>
      <c r="E283" s="388"/>
      <c r="F283" s="388"/>
      <c r="G283" s="388"/>
      <c r="H283" s="388"/>
      <c r="I283" s="388"/>
      <c r="J283" s="388"/>
      <c r="K283" s="388"/>
      <c r="L283" s="23"/>
    </row>
    <row r="284" spans="2:12" ht="21">
      <c r="B284" s="22"/>
      <c r="C284" s="22"/>
      <c r="D284" s="23"/>
      <c r="E284" s="23"/>
      <c r="F284" s="23"/>
      <c r="G284" s="23"/>
      <c r="H284" s="23"/>
      <c r="I284" s="23"/>
      <c r="J284" s="22"/>
      <c r="K284" s="23"/>
      <c r="L284" s="23"/>
    </row>
    <row r="285" spans="2:12" ht="21">
      <c r="B285" s="22"/>
      <c r="C285" s="68"/>
      <c r="D285" s="23"/>
      <c r="E285" s="23"/>
      <c r="F285" s="23"/>
      <c r="G285" s="23"/>
      <c r="H285" s="23"/>
      <c r="I285" s="23"/>
      <c r="J285" s="68"/>
      <c r="K285" s="23"/>
      <c r="L285" s="23"/>
    </row>
    <row r="286" spans="2:12" ht="21">
      <c r="B286" s="22"/>
      <c r="C286" s="22"/>
      <c r="D286" s="23"/>
      <c r="E286" s="23"/>
      <c r="F286" s="23"/>
      <c r="G286" s="23"/>
      <c r="H286" s="23"/>
      <c r="I286" s="23"/>
      <c r="J286" s="22"/>
      <c r="K286" s="23"/>
      <c r="L286" s="47"/>
    </row>
    <row r="287" spans="2:12" ht="21">
      <c r="B287" s="22"/>
      <c r="C287" s="69"/>
      <c r="D287" s="47"/>
      <c r="E287" s="47"/>
      <c r="F287" s="47"/>
      <c r="G287" s="47"/>
      <c r="H287" s="47"/>
      <c r="I287" s="47"/>
      <c r="J287" s="69"/>
      <c r="K287" s="47"/>
      <c r="L287" s="51"/>
    </row>
    <row r="288" spans="2:12" ht="21">
      <c r="B288" s="22"/>
      <c r="C288" s="66"/>
      <c r="D288" s="51"/>
      <c r="E288" s="51"/>
      <c r="F288" s="51"/>
      <c r="G288" s="51"/>
      <c r="H288" s="51"/>
      <c r="I288" s="51"/>
      <c r="J288" s="66"/>
      <c r="K288" s="51"/>
      <c r="L288" s="51"/>
    </row>
    <row r="289" spans="2:12" ht="21">
      <c r="B289" s="22"/>
      <c r="C289" s="66"/>
      <c r="D289" s="51"/>
      <c r="E289" s="51"/>
      <c r="F289" s="51"/>
      <c r="G289" s="51"/>
      <c r="H289" s="51"/>
      <c r="I289" s="51"/>
      <c r="J289" s="66"/>
      <c r="K289" s="51"/>
      <c r="L289" s="51"/>
    </row>
    <row r="290" spans="2:12" ht="21">
      <c r="B290" s="22"/>
      <c r="C290" s="66"/>
      <c r="D290" s="51"/>
      <c r="E290" s="51"/>
      <c r="F290" s="51"/>
      <c r="G290" s="51"/>
      <c r="H290" s="51"/>
      <c r="I290" s="51"/>
      <c r="J290" s="66"/>
      <c r="K290" s="51"/>
      <c r="L290" s="51"/>
    </row>
    <row r="291" spans="2:12" ht="21">
      <c r="B291" s="22"/>
      <c r="C291" s="66"/>
      <c r="D291" s="51"/>
      <c r="E291" s="51"/>
      <c r="F291" s="51"/>
      <c r="G291" s="51"/>
      <c r="H291" s="51"/>
      <c r="I291" s="51"/>
      <c r="J291" s="66"/>
      <c r="K291" s="51"/>
      <c r="L291" s="51"/>
    </row>
    <row r="292" spans="2:12" ht="21">
      <c r="B292" s="22"/>
      <c r="C292" s="66"/>
      <c r="D292" s="51"/>
      <c r="E292" s="51"/>
      <c r="F292" s="51"/>
      <c r="G292" s="51"/>
      <c r="H292" s="51"/>
      <c r="I292" s="51"/>
      <c r="J292" s="66"/>
      <c r="K292" s="51"/>
      <c r="L292" s="51"/>
    </row>
    <row r="293" spans="2:12" ht="21">
      <c r="B293" s="22"/>
      <c r="C293" s="66"/>
      <c r="D293" s="51"/>
      <c r="E293" s="51"/>
      <c r="F293" s="51"/>
      <c r="G293" s="51"/>
      <c r="H293" s="51"/>
      <c r="I293" s="51"/>
      <c r="J293" s="66"/>
      <c r="K293" s="51"/>
      <c r="L293" s="51"/>
    </row>
    <row r="294" spans="2:12" ht="21">
      <c r="B294" s="22"/>
      <c r="C294" s="66"/>
      <c r="D294" s="51"/>
      <c r="E294" s="51"/>
      <c r="F294" s="51"/>
      <c r="G294" s="51"/>
      <c r="H294" s="51"/>
      <c r="I294" s="51"/>
      <c r="J294" s="66"/>
      <c r="K294" s="51"/>
      <c r="L294" s="51"/>
    </row>
    <row r="295" spans="2:12" ht="21">
      <c r="B295" s="22"/>
      <c r="C295" s="66"/>
      <c r="D295" s="51"/>
      <c r="E295" s="51"/>
      <c r="F295" s="51"/>
      <c r="G295" s="51"/>
      <c r="H295" s="51"/>
      <c r="I295" s="51"/>
      <c r="J295" s="66"/>
      <c r="K295" s="51"/>
      <c r="L295" s="51"/>
    </row>
    <row r="296" spans="2:12" ht="21">
      <c r="B296" s="22"/>
      <c r="C296" s="66"/>
      <c r="D296" s="51"/>
      <c r="E296" s="51"/>
      <c r="F296" s="51"/>
      <c r="G296" s="51"/>
      <c r="H296" s="51"/>
      <c r="I296" s="51"/>
      <c r="J296" s="66"/>
      <c r="K296" s="51"/>
      <c r="L296" s="51"/>
    </row>
    <row r="297" spans="2:12" ht="21">
      <c r="B297" s="22"/>
      <c r="C297" s="66"/>
      <c r="D297" s="51"/>
      <c r="E297" s="51"/>
      <c r="F297" s="51"/>
      <c r="G297" s="51"/>
      <c r="H297" s="51"/>
      <c r="I297" s="51"/>
      <c r="J297" s="66"/>
      <c r="K297" s="51"/>
      <c r="L297" s="51"/>
    </row>
    <row r="298" spans="2:12" ht="21">
      <c r="B298" s="22"/>
      <c r="C298" s="66"/>
      <c r="D298" s="51"/>
      <c r="E298" s="51"/>
      <c r="F298" s="51"/>
      <c r="G298" s="51"/>
      <c r="H298" s="51"/>
      <c r="I298" s="51"/>
      <c r="J298" s="66"/>
      <c r="K298" s="51"/>
      <c r="L298" s="51"/>
    </row>
    <row r="299" spans="2:12" ht="21">
      <c r="B299" s="22"/>
      <c r="C299" s="66"/>
      <c r="D299" s="51"/>
      <c r="E299" s="51"/>
      <c r="F299" s="51"/>
      <c r="G299" s="51"/>
      <c r="H299" s="51"/>
      <c r="I299" s="51"/>
      <c r="J299" s="66"/>
      <c r="K299" s="51"/>
      <c r="L299" s="51"/>
    </row>
    <row r="300" spans="2:12" ht="21">
      <c r="B300" s="22"/>
      <c r="C300" s="66"/>
      <c r="D300" s="51"/>
      <c r="E300" s="51"/>
      <c r="F300" s="51"/>
      <c r="G300" s="51"/>
      <c r="H300" s="51"/>
      <c r="I300" s="51"/>
      <c r="J300" s="66"/>
      <c r="K300" s="51"/>
      <c r="L300" s="51"/>
    </row>
    <row r="301" spans="2:12" ht="21">
      <c r="B301" s="22"/>
      <c r="C301" s="66"/>
      <c r="D301" s="51"/>
      <c r="E301" s="51"/>
      <c r="F301" s="51"/>
      <c r="G301" s="51"/>
      <c r="H301" s="51"/>
      <c r="I301" s="51"/>
      <c r="J301" s="66"/>
      <c r="K301" s="51"/>
      <c r="L301" s="51"/>
    </row>
    <row r="302" spans="2:12" ht="21">
      <c r="B302" s="22"/>
      <c r="C302" s="66"/>
      <c r="D302" s="51"/>
      <c r="E302" s="51"/>
      <c r="F302" s="51"/>
      <c r="G302" s="51"/>
      <c r="H302" s="51"/>
      <c r="I302" s="51"/>
      <c r="J302" s="66"/>
      <c r="K302" s="51"/>
      <c r="L302" s="51"/>
    </row>
    <row r="303" spans="2:12" ht="21">
      <c r="B303" s="22"/>
      <c r="C303" s="66"/>
      <c r="D303" s="51"/>
      <c r="E303" s="51"/>
      <c r="F303" s="51"/>
      <c r="G303" s="51"/>
      <c r="H303" s="51"/>
      <c r="I303" s="51"/>
      <c r="J303" s="66"/>
      <c r="K303" s="51"/>
      <c r="L303" s="22"/>
    </row>
    <row r="304" spans="2:12" ht="21">
      <c r="B304" s="388"/>
      <c r="C304" s="388"/>
      <c r="D304" s="388"/>
      <c r="E304" s="388"/>
      <c r="F304" s="388"/>
      <c r="G304" s="388"/>
      <c r="H304" s="388"/>
      <c r="I304" s="388"/>
      <c r="J304" s="388"/>
      <c r="K304" s="388"/>
      <c r="L304" s="23"/>
    </row>
    <row r="305" spans="2:12" ht="21">
      <c r="B305" s="22"/>
      <c r="C305" s="22"/>
      <c r="D305" s="23"/>
      <c r="E305" s="23"/>
      <c r="F305" s="23"/>
      <c r="G305" s="23"/>
      <c r="H305" s="23"/>
      <c r="I305" s="23"/>
      <c r="J305" s="22"/>
      <c r="K305" s="23"/>
      <c r="L305" s="23"/>
    </row>
    <row r="306" spans="2:12" ht="21">
      <c r="B306" s="22"/>
      <c r="C306" s="22"/>
      <c r="D306" s="23"/>
      <c r="E306" s="23"/>
      <c r="F306" s="23"/>
      <c r="G306" s="23"/>
      <c r="H306" s="23"/>
      <c r="I306" s="23"/>
      <c r="J306" s="22"/>
      <c r="K306" s="23"/>
      <c r="L306" s="23"/>
    </row>
    <row r="307" spans="2:12" ht="21">
      <c r="B307" s="22"/>
      <c r="C307" s="22"/>
      <c r="D307" s="23"/>
      <c r="E307" s="23"/>
      <c r="F307" s="23"/>
      <c r="G307" s="23"/>
      <c r="H307" s="23"/>
      <c r="I307" s="23"/>
      <c r="J307" s="22"/>
      <c r="K307" s="23"/>
      <c r="L307" s="22"/>
    </row>
    <row r="308" spans="2:12" ht="21">
      <c r="B308" s="388"/>
      <c r="C308" s="388"/>
      <c r="D308" s="388"/>
      <c r="E308" s="388"/>
      <c r="F308" s="388"/>
      <c r="G308" s="388"/>
      <c r="H308" s="388"/>
      <c r="I308" s="388"/>
      <c r="J308" s="388"/>
      <c r="K308" s="388"/>
      <c r="L308" s="22"/>
    </row>
    <row r="309" spans="2:12" ht="21"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23"/>
    </row>
    <row r="310" spans="2:12" ht="21">
      <c r="B310" s="22"/>
      <c r="C310" s="22"/>
      <c r="D310" s="23"/>
      <c r="E310" s="23"/>
      <c r="F310" s="23"/>
      <c r="G310" s="23"/>
      <c r="H310" s="23"/>
      <c r="I310" s="23"/>
      <c r="J310" s="22"/>
      <c r="K310" s="23"/>
      <c r="L310" s="23"/>
    </row>
    <row r="311" spans="2:12" ht="21">
      <c r="B311" s="22"/>
      <c r="C311" s="68"/>
      <c r="D311" s="23"/>
      <c r="E311" s="23"/>
      <c r="F311" s="23"/>
      <c r="G311" s="23"/>
      <c r="H311" s="23"/>
      <c r="I311" s="23"/>
      <c r="J311" s="68"/>
      <c r="K311" s="23"/>
      <c r="L311" s="23"/>
    </row>
    <row r="312" spans="2:12" ht="21">
      <c r="B312" s="22"/>
      <c r="C312" s="22"/>
      <c r="D312" s="23"/>
      <c r="E312" s="23"/>
      <c r="F312" s="23"/>
      <c r="G312" s="23"/>
      <c r="H312" s="23"/>
      <c r="I312" s="23"/>
      <c r="J312" s="22"/>
      <c r="K312" s="23"/>
      <c r="L312" s="47"/>
    </row>
    <row r="313" spans="2:12" ht="21">
      <c r="B313" s="63"/>
      <c r="C313" s="69"/>
      <c r="D313" s="47"/>
      <c r="E313" s="47"/>
      <c r="F313" s="47"/>
      <c r="G313" s="47"/>
      <c r="H313" s="47"/>
      <c r="I313" s="47"/>
      <c r="J313" s="69"/>
      <c r="K313" s="47"/>
      <c r="L313" s="51"/>
    </row>
    <row r="314" spans="2:12" ht="21">
      <c r="B314" s="22"/>
      <c r="C314" s="66"/>
      <c r="D314" s="51"/>
      <c r="E314" s="51"/>
      <c r="F314" s="51"/>
      <c r="G314" s="51"/>
      <c r="H314" s="51"/>
      <c r="I314" s="51"/>
      <c r="J314" s="66"/>
      <c r="K314" s="51"/>
      <c r="L314" s="51"/>
    </row>
    <row r="315" spans="2:12" ht="21">
      <c r="B315" s="22"/>
      <c r="C315" s="66"/>
      <c r="D315" s="51"/>
      <c r="E315" s="51"/>
      <c r="F315" s="51"/>
      <c r="G315" s="51"/>
      <c r="H315" s="51"/>
      <c r="I315" s="51"/>
      <c r="J315" s="66"/>
      <c r="K315" s="51"/>
      <c r="L315" s="51"/>
    </row>
    <row r="316" spans="2:12" ht="21">
      <c r="B316" s="22"/>
      <c r="C316" s="66"/>
      <c r="D316" s="51"/>
      <c r="E316" s="51"/>
      <c r="F316" s="51"/>
      <c r="G316" s="51"/>
      <c r="H316" s="51"/>
      <c r="I316" s="51"/>
      <c r="J316" s="66"/>
      <c r="K316" s="51"/>
      <c r="L316" s="51"/>
    </row>
    <row r="317" spans="2:12" ht="21">
      <c r="B317" s="22"/>
      <c r="C317" s="66"/>
      <c r="D317" s="51"/>
      <c r="E317" s="51"/>
      <c r="F317" s="51"/>
      <c r="G317" s="51"/>
      <c r="H317" s="51"/>
      <c r="I317" s="51"/>
      <c r="J317" s="66"/>
      <c r="K317" s="51"/>
      <c r="L317" s="51"/>
    </row>
    <row r="318" spans="2:12" ht="21">
      <c r="B318" s="22"/>
      <c r="C318" s="66"/>
      <c r="D318" s="51"/>
      <c r="E318" s="51"/>
      <c r="F318" s="51"/>
      <c r="G318" s="51"/>
      <c r="H318" s="51"/>
      <c r="I318" s="51"/>
      <c r="J318" s="66"/>
      <c r="K318" s="51"/>
      <c r="L318" s="51"/>
    </row>
    <row r="319" spans="2:12" ht="21">
      <c r="B319" s="22"/>
      <c r="C319" s="66"/>
      <c r="D319" s="51"/>
      <c r="E319" s="51"/>
      <c r="F319" s="51"/>
      <c r="G319" s="51"/>
      <c r="H319" s="51"/>
      <c r="I319" s="51"/>
      <c r="J319" s="66"/>
      <c r="K319" s="51"/>
      <c r="L319" s="51"/>
    </row>
    <row r="320" spans="2:12" ht="21">
      <c r="B320" s="22"/>
      <c r="C320" s="66"/>
      <c r="D320" s="51"/>
      <c r="E320" s="51"/>
      <c r="F320" s="51"/>
      <c r="G320" s="51"/>
      <c r="H320" s="51"/>
      <c r="I320" s="51"/>
      <c r="J320" s="66"/>
      <c r="K320" s="51"/>
      <c r="L320" s="51"/>
    </row>
    <row r="321" spans="2:12" ht="21">
      <c r="B321" s="22"/>
      <c r="C321" s="66"/>
      <c r="D321" s="51"/>
      <c r="E321" s="51"/>
      <c r="F321" s="51"/>
      <c r="G321" s="51"/>
      <c r="H321" s="51"/>
      <c r="I321" s="51"/>
      <c r="J321" s="66"/>
      <c r="K321" s="51"/>
      <c r="L321" s="51"/>
    </row>
    <row r="322" spans="2:12" ht="21">
      <c r="B322" s="22"/>
      <c r="C322" s="66"/>
      <c r="D322" s="51"/>
      <c r="E322" s="51"/>
      <c r="F322" s="51"/>
      <c r="G322" s="51"/>
      <c r="H322" s="51"/>
      <c r="I322" s="51"/>
      <c r="J322" s="66"/>
      <c r="K322" s="51"/>
      <c r="L322" s="51"/>
    </row>
    <row r="323" spans="2:12" ht="21">
      <c r="B323" s="22"/>
      <c r="C323" s="66"/>
      <c r="D323" s="51"/>
      <c r="E323" s="51"/>
      <c r="F323" s="51"/>
      <c r="G323" s="51"/>
      <c r="H323" s="51"/>
      <c r="I323" s="51"/>
      <c r="J323" s="66"/>
      <c r="K323" s="51"/>
      <c r="L323" s="51"/>
    </row>
    <row r="324" spans="2:12" ht="21">
      <c r="B324" s="22"/>
      <c r="C324" s="66"/>
      <c r="D324" s="51"/>
      <c r="E324" s="51"/>
      <c r="F324" s="51"/>
      <c r="G324" s="51"/>
      <c r="H324" s="51"/>
      <c r="I324" s="51"/>
      <c r="J324" s="66"/>
      <c r="K324" s="51"/>
      <c r="L324" s="51"/>
    </row>
    <row r="325" spans="2:12" ht="21">
      <c r="B325" s="22"/>
      <c r="C325" s="66"/>
      <c r="D325" s="51"/>
      <c r="E325" s="51"/>
      <c r="F325" s="51"/>
      <c r="G325" s="51"/>
      <c r="H325" s="51"/>
      <c r="I325" s="51"/>
      <c r="J325" s="66"/>
      <c r="K325" s="51"/>
      <c r="L325" s="51"/>
    </row>
    <row r="326" spans="2:12" ht="21">
      <c r="B326" s="22"/>
      <c r="C326" s="66"/>
      <c r="D326" s="51"/>
      <c r="E326" s="51"/>
      <c r="F326" s="51"/>
      <c r="G326" s="51"/>
      <c r="H326" s="51"/>
      <c r="I326" s="51"/>
      <c r="J326" s="66"/>
      <c r="K326" s="51"/>
      <c r="L326" s="51"/>
    </row>
    <row r="327" spans="2:12" ht="21">
      <c r="B327" s="22"/>
      <c r="C327" s="66"/>
      <c r="D327" s="51"/>
      <c r="E327" s="51"/>
      <c r="F327" s="51"/>
      <c r="G327" s="51"/>
      <c r="H327" s="51"/>
      <c r="I327" s="51"/>
      <c r="J327" s="66"/>
      <c r="K327" s="51"/>
      <c r="L327" s="51"/>
    </row>
    <row r="328" spans="2:12" ht="21">
      <c r="B328" s="22"/>
      <c r="C328" s="66"/>
      <c r="D328" s="51"/>
      <c r="E328" s="51"/>
      <c r="F328" s="51"/>
      <c r="G328" s="51"/>
      <c r="H328" s="51"/>
      <c r="I328" s="51"/>
      <c r="J328" s="66"/>
      <c r="K328" s="51"/>
      <c r="L328" s="51"/>
    </row>
    <row r="329" spans="2:12" ht="21">
      <c r="B329" s="22"/>
      <c r="C329" s="66"/>
      <c r="D329" s="51"/>
      <c r="E329" s="51"/>
      <c r="F329" s="51"/>
      <c r="G329" s="51"/>
      <c r="H329" s="51"/>
      <c r="I329" s="51"/>
      <c r="J329" s="66"/>
      <c r="K329" s="51"/>
      <c r="L329" s="51"/>
    </row>
    <row r="330" spans="2:12" ht="21">
      <c r="B330" s="22"/>
      <c r="C330" s="66"/>
      <c r="D330" s="51"/>
      <c r="E330" s="51"/>
      <c r="F330" s="51"/>
      <c r="G330" s="51"/>
      <c r="H330" s="51"/>
      <c r="I330" s="51"/>
      <c r="J330" s="66"/>
      <c r="K330" s="51"/>
      <c r="L330" s="22"/>
    </row>
    <row r="331" spans="2:12" ht="21">
      <c r="B331" s="388"/>
      <c r="C331" s="388"/>
      <c r="D331" s="388"/>
      <c r="E331" s="388"/>
      <c r="F331" s="388"/>
      <c r="G331" s="388"/>
      <c r="H331" s="388"/>
      <c r="I331" s="388"/>
      <c r="J331" s="388"/>
      <c r="K331" s="388"/>
      <c r="L331" s="23"/>
    </row>
    <row r="332" spans="2:12" ht="21">
      <c r="B332" s="22"/>
      <c r="C332" s="22"/>
      <c r="D332" s="23"/>
      <c r="E332" s="23"/>
      <c r="F332" s="23"/>
      <c r="G332" s="23"/>
      <c r="H332" s="23"/>
      <c r="I332" s="23"/>
      <c r="J332" s="22"/>
      <c r="K332" s="23"/>
      <c r="L332" s="23"/>
    </row>
    <row r="333" spans="2:12" ht="21">
      <c r="B333" s="22"/>
      <c r="C333" s="22"/>
      <c r="D333" s="23"/>
      <c r="E333" s="23"/>
      <c r="F333" s="23"/>
      <c r="G333" s="23"/>
      <c r="H333" s="23"/>
      <c r="I333" s="23"/>
      <c r="J333" s="22"/>
      <c r="K333" s="23"/>
      <c r="L333" s="23"/>
    </row>
    <row r="334" spans="2:12" ht="21">
      <c r="B334" s="22"/>
      <c r="C334" s="22"/>
      <c r="D334" s="23"/>
      <c r="E334" s="23"/>
      <c r="F334" s="23"/>
      <c r="G334" s="23"/>
      <c r="H334" s="23"/>
      <c r="I334" s="23"/>
      <c r="J334" s="22"/>
      <c r="K334" s="23"/>
      <c r="L334" s="23"/>
    </row>
    <row r="335" spans="2:12" ht="21">
      <c r="B335" s="22"/>
      <c r="C335" s="22"/>
      <c r="D335" s="23"/>
      <c r="E335" s="23"/>
      <c r="F335" s="23"/>
      <c r="G335" s="23"/>
      <c r="H335" s="23"/>
      <c r="I335" s="23"/>
      <c r="J335" s="22"/>
      <c r="K335" s="23"/>
      <c r="L335" s="22"/>
    </row>
    <row r="336" spans="2:12" ht="21">
      <c r="B336" s="388"/>
      <c r="C336" s="388"/>
      <c r="D336" s="388"/>
      <c r="E336" s="388"/>
      <c r="F336" s="388"/>
      <c r="G336" s="388"/>
      <c r="H336" s="388"/>
      <c r="I336" s="388"/>
      <c r="J336" s="388"/>
      <c r="K336" s="388"/>
      <c r="L336" s="71"/>
    </row>
    <row r="337" spans="2:12" ht="21">
      <c r="B337" s="392"/>
      <c r="C337" s="392"/>
      <c r="D337" s="392"/>
      <c r="E337" s="392"/>
      <c r="F337" s="392"/>
      <c r="G337" s="392"/>
      <c r="H337" s="392"/>
      <c r="I337" s="392"/>
      <c r="J337" s="392"/>
      <c r="K337" s="392"/>
      <c r="L337" s="23"/>
    </row>
    <row r="338" spans="2:12" ht="21">
      <c r="B338" s="22"/>
      <c r="C338" s="22"/>
      <c r="D338" s="23"/>
      <c r="E338" s="23"/>
      <c r="F338" s="23"/>
      <c r="G338" s="23"/>
      <c r="H338" s="23"/>
      <c r="I338" s="23"/>
      <c r="J338" s="22"/>
      <c r="K338" s="23"/>
      <c r="L338" s="23"/>
    </row>
    <row r="339" spans="2:12" ht="21">
      <c r="B339" s="22"/>
      <c r="C339" s="68"/>
      <c r="D339" s="23"/>
      <c r="E339" s="23"/>
      <c r="F339" s="23"/>
      <c r="G339" s="23"/>
      <c r="H339" s="23"/>
      <c r="I339" s="23"/>
      <c r="J339" s="68"/>
      <c r="K339" s="23"/>
      <c r="L339" s="23"/>
    </row>
    <row r="340" spans="2:12" ht="21">
      <c r="B340" s="22"/>
      <c r="C340" s="22"/>
      <c r="D340" s="23"/>
      <c r="E340" s="23"/>
      <c r="F340" s="23"/>
      <c r="G340" s="23"/>
      <c r="H340" s="23"/>
      <c r="I340" s="23"/>
      <c r="J340" s="22"/>
      <c r="K340" s="23"/>
      <c r="L340" s="47"/>
    </row>
    <row r="341" spans="2:12" ht="21">
      <c r="B341" s="63"/>
      <c r="C341" s="69"/>
      <c r="D341" s="47"/>
      <c r="E341" s="47"/>
      <c r="F341" s="47"/>
      <c r="G341" s="47"/>
      <c r="H341" s="47"/>
      <c r="I341" s="47"/>
      <c r="J341" s="69"/>
      <c r="K341" s="47"/>
      <c r="L341" s="72"/>
    </row>
    <row r="342" spans="2:12" ht="21">
      <c r="B342" s="22"/>
      <c r="C342" s="67"/>
      <c r="D342" s="72"/>
      <c r="E342" s="72"/>
      <c r="F342" s="72"/>
      <c r="G342" s="72"/>
      <c r="H342" s="72"/>
      <c r="I342" s="72"/>
      <c r="J342" s="67"/>
      <c r="K342" s="72"/>
      <c r="L342" s="72"/>
    </row>
    <row r="343" spans="2:12" ht="21">
      <c r="B343" s="22"/>
      <c r="C343" s="67"/>
      <c r="D343" s="72"/>
      <c r="E343" s="72"/>
      <c r="F343" s="72"/>
      <c r="G343" s="72"/>
      <c r="H343" s="72"/>
      <c r="I343" s="72"/>
      <c r="J343" s="67"/>
      <c r="K343" s="72"/>
      <c r="L343" s="72"/>
    </row>
    <row r="344" spans="2:12" ht="21">
      <c r="B344" s="22"/>
      <c r="C344" s="67"/>
      <c r="D344" s="72"/>
      <c r="E344" s="72"/>
      <c r="F344" s="72"/>
      <c r="G344" s="72"/>
      <c r="H344" s="72"/>
      <c r="I344" s="72"/>
      <c r="J344" s="67"/>
      <c r="K344" s="72"/>
      <c r="L344" s="72"/>
    </row>
    <row r="345" spans="2:12" ht="21">
      <c r="B345" s="22"/>
      <c r="C345" s="67"/>
      <c r="D345" s="72"/>
      <c r="E345" s="72"/>
      <c r="F345" s="72"/>
      <c r="G345" s="72"/>
      <c r="H345" s="72"/>
      <c r="I345" s="72"/>
      <c r="J345" s="67"/>
      <c r="K345" s="72"/>
      <c r="L345" s="51"/>
    </row>
    <row r="346" spans="2:12" ht="21">
      <c r="B346" s="22"/>
      <c r="C346" s="66"/>
      <c r="D346" s="51"/>
      <c r="E346" s="51"/>
      <c r="F346" s="51"/>
      <c r="G346" s="51"/>
      <c r="H346" s="51"/>
      <c r="I346" s="51"/>
      <c r="J346" s="66"/>
      <c r="K346" s="51"/>
      <c r="L346" s="51"/>
    </row>
    <row r="347" spans="2:12" ht="21">
      <c r="B347" s="22"/>
      <c r="C347" s="66"/>
      <c r="D347" s="51"/>
      <c r="E347" s="51"/>
      <c r="F347" s="51"/>
      <c r="G347" s="51"/>
      <c r="H347" s="51"/>
      <c r="I347" s="51"/>
      <c r="J347" s="66"/>
      <c r="K347" s="51"/>
      <c r="L347" s="51"/>
    </row>
    <row r="348" spans="2:12" ht="21">
      <c r="B348" s="22"/>
      <c r="C348" s="66"/>
      <c r="D348" s="51"/>
      <c r="E348" s="51"/>
      <c r="F348" s="51"/>
      <c r="G348" s="51"/>
      <c r="H348" s="51"/>
      <c r="I348" s="51"/>
      <c r="J348" s="66"/>
      <c r="K348" s="51"/>
      <c r="L348" s="51"/>
    </row>
    <row r="349" spans="2:12" ht="21">
      <c r="B349" s="22"/>
      <c r="C349" s="66"/>
      <c r="D349" s="51"/>
      <c r="E349" s="51"/>
      <c r="F349" s="51"/>
      <c r="G349" s="51"/>
      <c r="H349" s="51"/>
      <c r="I349" s="51"/>
      <c r="J349" s="66"/>
      <c r="K349" s="51"/>
      <c r="L349" s="51"/>
    </row>
    <row r="350" spans="2:12" ht="21">
      <c r="B350" s="22"/>
      <c r="C350" s="66"/>
      <c r="D350" s="51"/>
      <c r="E350" s="51"/>
      <c r="F350" s="51"/>
      <c r="G350" s="51"/>
      <c r="H350" s="51"/>
      <c r="I350" s="51"/>
      <c r="J350" s="66"/>
      <c r="K350" s="51"/>
      <c r="L350" s="51"/>
    </row>
    <row r="351" spans="2:12" ht="21">
      <c r="B351" s="22"/>
      <c r="C351" s="66"/>
      <c r="D351" s="51"/>
      <c r="E351" s="51"/>
      <c r="F351" s="51"/>
      <c r="G351" s="51"/>
      <c r="H351" s="51"/>
      <c r="I351" s="51"/>
      <c r="J351" s="66"/>
      <c r="K351" s="51"/>
      <c r="L351" s="51"/>
    </row>
    <row r="352" spans="2:12" ht="21">
      <c r="B352" s="22"/>
      <c r="C352" s="66"/>
      <c r="D352" s="51"/>
      <c r="E352" s="51"/>
      <c r="F352" s="51"/>
      <c r="G352" s="51"/>
      <c r="H352" s="51"/>
      <c r="I352" s="51"/>
      <c r="J352" s="66"/>
      <c r="K352" s="51"/>
      <c r="L352" s="51"/>
    </row>
    <row r="353" spans="2:12" ht="21">
      <c r="B353" s="22"/>
      <c r="C353" s="66"/>
      <c r="D353" s="51"/>
      <c r="E353" s="51"/>
      <c r="F353" s="51"/>
      <c r="G353" s="51"/>
      <c r="H353" s="51"/>
      <c r="I353" s="51"/>
      <c r="J353" s="66"/>
      <c r="K353" s="51"/>
      <c r="L353" s="51"/>
    </row>
    <row r="354" spans="2:12" ht="21">
      <c r="B354" s="22"/>
      <c r="C354" s="66"/>
      <c r="D354" s="51"/>
      <c r="E354" s="51"/>
      <c r="F354" s="51"/>
      <c r="G354" s="51"/>
      <c r="H354" s="51"/>
      <c r="I354" s="51"/>
      <c r="J354" s="66"/>
      <c r="K354" s="51"/>
      <c r="L354" s="22"/>
    </row>
    <row r="355" spans="2:12" ht="21">
      <c r="B355" s="388"/>
      <c r="C355" s="388"/>
      <c r="D355" s="388"/>
      <c r="E355" s="388"/>
      <c r="F355" s="388"/>
      <c r="G355" s="388"/>
      <c r="H355" s="388"/>
      <c r="I355" s="388"/>
      <c r="J355" s="388"/>
      <c r="K355" s="388"/>
      <c r="L355" s="23"/>
    </row>
    <row r="356" spans="2:12" ht="21">
      <c r="B356" s="22"/>
      <c r="C356" s="22"/>
      <c r="D356" s="23"/>
      <c r="E356" s="23"/>
      <c r="F356" s="23"/>
      <c r="G356" s="23"/>
      <c r="H356" s="23"/>
      <c r="I356" s="23"/>
      <c r="J356" s="22"/>
      <c r="K356" s="23"/>
      <c r="L356" s="54"/>
    </row>
    <row r="357" spans="2:12" ht="21">
      <c r="B357" s="63"/>
      <c r="C357" s="63"/>
      <c r="D357" s="54"/>
      <c r="E357" s="54"/>
      <c r="F357" s="54"/>
      <c r="G357" s="54"/>
      <c r="H357" s="54"/>
      <c r="I357" s="54"/>
      <c r="J357" s="63"/>
      <c r="K357" s="54"/>
      <c r="L357" s="22"/>
    </row>
    <row r="358" spans="2:12" ht="21">
      <c r="B358" s="388"/>
      <c r="C358" s="388"/>
      <c r="D358" s="388"/>
      <c r="E358" s="388"/>
      <c r="F358" s="388"/>
      <c r="G358" s="388"/>
      <c r="H358" s="388"/>
      <c r="I358" s="388"/>
      <c r="J358" s="388"/>
      <c r="K358" s="388"/>
      <c r="L358" s="22"/>
    </row>
    <row r="359" spans="2:12" ht="21">
      <c r="B359" s="388"/>
      <c r="C359" s="388"/>
      <c r="D359" s="388"/>
      <c r="E359" s="388"/>
      <c r="F359" s="388"/>
      <c r="G359" s="388"/>
      <c r="H359" s="388"/>
      <c r="I359" s="388"/>
      <c r="J359" s="388"/>
      <c r="K359" s="388"/>
      <c r="L359" s="23"/>
    </row>
    <row r="360" spans="2:12" ht="21">
      <c r="B360" s="22"/>
      <c r="C360" s="22"/>
      <c r="D360" s="23"/>
      <c r="E360" s="23"/>
      <c r="F360" s="23"/>
      <c r="G360" s="23"/>
      <c r="H360" s="23"/>
      <c r="I360" s="23"/>
      <c r="J360" s="22"/>
      <c r="K360" s="23"/>
      <c r="L360" s="23"/>
    </row>
    <row r="361" spans="2:12" ht="21">
      <c r="B361" s="22"/>
      <c r="C361" s="68"/>
      <c r="D361" s="23"/>
      <c r="E361" s="23"/>
      <c r="F361" s="23"/>
      <c r="G361" s="23"/>
      <c r="H361" s="23"/>
      <c r="I361" s="23"/>
      <c r="J361" s="68"/>
      <c r="K361" s="23"/>
      <c r="L361" s="23"/>
    </row>
    <row r="362" spans="2:12" ht="21">
      <c r="B362" s="22"/>
      <c r="C362" s="22"/>
      <c r="D362" s="23"/>
      <c r="E362" s="23"/>
      <c r="F362" s="23"/>
      <c r="G362" s="23"/>
      <c r="H362" s="23"/>
      <c r="I362" s="23"/>
      <c r="J362" s="22"/>
      <c r="K362" s="23"/>
      <c r="L362" s="47"/>
    </row>
    <row r="363" spans="2:12" ht="21">
      <c r="B363" s="22"/>
      <c r="C363" s="69"/>
      <c r="D363" s="47"/>
      <c r="E363" s="47"/>
      <c r="F363" s="47"/>
      <c r="G363" s="47"/>
      <c r="H363" s="47"/>
      <c r="I363" s="47"/>
      <c r="J363" s="69"/>
      <c r="K363" s="47"/>
      <c r="L363" s="51"/>
    </row>
    <row r="364" spans="2:12" ht="21">
      <c r="B364" s="22"/>
      <c r="C364" s="66"/>
      <c r="D364" s="51"/>
      <c r="E364" s="51"/>
      <c r="F364" s="51"/>
      <c r="G364" s="51"/>
      <c r="H364" s="51"/>
      <c r="I364" s="51"/>
      <c r="J364" s="66"/>
      <c r="K364" s="51"/>
      <c r="L364" s="51"/>
    </row>
    <row r="365" spans="2:12" ht="21">
      <c r="B365" s="22"/>
      <c r="C365" s="66"/>
      <c r="D365" s="51"/>
      <c r="E365" s="51"/>
      <c r="F365" s="51"/>
      <c r="G365" s="51"/>
      <c r="H365" s="51"/>
      <c r="I365" s="51"/>
      <c r="J365" s="66"/>
      <c r="K365" s="51"/>
      <c r="L365" s="51"/>
    </row>
    <row r="366" spans="2:12" ht="21">
      <c r="B366" s="22"/>
      <c r="C366" s="66"/>
      <c r="D366" s="51"/>
      <c r="E366" s="51"/>
      <c r="F366" s="51"/>
      <c r="G366" s="51"/>
      <c r="H366" s="51"/>
      <c r="I366" s="51"/>
      <c r="J366" s="66"/>
      <c r="K366" s="51"/>
      <c r="L366" s="51"/>
    </row>
    <row r="367" spans="2:12" ht="21">
      <c r="B367" s="22"/>
      <c r="C367" s="66"/>
      <c r="D367" s="51"/>
      <c r="E367" s="51"/>
      <c r="F367" s="51"/>
      <c r="G367" s="51"/>
      <c r="H367" s="51"/>
      <c r="I367" s="51"/>
      <c r="J367" s="66"/>
      <c r="K367" s="51"/>
      <c r="L367" s="51"/>
    </row>
    <row r="368" spans="2:12" ht="21">
      <c r="B368" s="22"/>
      <c r="C368" s="66"/>
      <c r="D368" s="51"/>
      <c r="E368" s="51"/>
      <c r="F368" s="51"/>
      <c r="G368" s="51"/>
      <c r="H368" s="51"/>
      <c r="I368" s="51"/>
      <c r="J368" s="66"/>
      <c r="K368" s="51"/>
      <c r="L368" s="51"/>
    </row>
    <row r="369" spans="2:12" ht="21">
      <c r="B369" s="22"/>
      <c r="C369" s="66"/>
      <c r="D369" s="51"/>
      <c r="E369" s="51"/>
      <c r="F369" s="51"/>
      <c r="G369" s="51"/>
      <c r="H369" s="51"/>
      <c r="I369" s="51"/>
      <c r="J369" s="66"/>
      <c r="K369" s="51"/>
      <c r="L369" s="51"/>
    </row>
    <row r="370" spans="2:12" ht="21">
      <c r="B370" s="22"/>
      <c r="C370" s="66"/>
      <c r="D370" s="51"/>
      <c r="E370" s="51"/>
      <c r="F370" s="51"/>
      <c r="G370" s="51"/>
      <c r="H370" s="51"/>
      <c r="I370" s="51"/>
      <c r="J370" s="66"/>
      <c r="K370" s="51"/>
      <c r="L370" s="51"/>
    </row>
    <row r="371" spans="2:12" ht="21">
      <c r="B371" s="22"/>
      <c r="C371" s="66"/>
      <c r="D371" s="51"/>
      <c r="E371" s="51"/>
      <c r="F371" s="51"/>
      <c r="G371" s="51"/>
      <c r="H371" s="51"/>
      <c r="I371" s="51"/>
      <c r="J371" s="66"/>
      <c r="K371" s="51"/>
      <c r="L371" s="51"/>
    </row>
    <row r="372" spans="2:12" ht="21">
      <c r="B372" s="22"/>
      <c r="C372" s="66"/>
      <c r="D372" s="51"/>
      <c r="E372" s="51"/>
      <c r="F372" s="51"/>
      <c r="G372" s="51"/>
      <c r="H372" s="51"/>
      <c r="I372" s="51"/>
      <c r="J372" s="66"/>
      <c r="K372" s="51"/>
      <c r="L372" s="51"/>
    </row>
    <row r="373" spans="2:12" ht="21">
      <c r="B373" s="22"/>
      <c r="C373" s="66"/>
      <c r="D373" s="51"/>
      <c r="E373" s="51"/>
      <c r="F373" s="51"/>
      <c r="G373" s="51"/>
      <c r="H373" s="51"/>
      <c r="I373" s="51"/>
      <c r="J373" s="66"/>
      <c r="K373" s="51"/>
      <c r="L373" s="51"/>
    </row>
    <row r="374" spans="2:12" ht="21">
      <c r="B374" s="22"/>
      <c r="C374" s="66"/>
      <c r="D374" s="51"/>
      <c r="E374" s="51"/>
      <c r="F374" s="51"/>
      <c r="G374" s="51"/>
      <c r="H374" s="51"/>
      <c r="I374" s="51"/>
      <c r="J374" s="66"/>
      <c r="K374" s="51"/>
      <c r="L374" s="51"/>
    </row>
    <row r="375" spans="2:12" ht="21">
      <c r="B375" s="22"/>
      <c r="C375" s="66"/>
      <c r="D375" s="51"/>
      <c r="E375" s="51"/>
      <c r="F375" s="51"/>
      <c r="G375" s="51"/>
      <c r="H375" s="51"/>
      <c r="I375" s="51"/>
      <c r="J375" s="66"/>
      <c r="K375" s="51"/>
      <c r="L375" s="51"/>
    </row>
    <row r="376" spans="2:12" ht="21">
      <c r="B376" s="22"/>
      <c r="C376" s="66"/>
      <c r="D376" s="51"/>
      <c r="E376" s="51"/>
      <c r="F376" s="51"/>
      <c r="G376" s="51"/>
      <c r="H376" s="51"/>
      <c r="I376" s="51"/>
      <c r="J376" s="66"/>
      <c r="K376" s="51"/>
      <c r="L376" s="51"/>
    </row>
    <row r="377" spans="2:12" ht="21">
      <c r="B377" s="22"/>
      <c r="C377" s="66"/>
      <c r="D377" s="51"/>
      <c r="E377" s="51"/>
      <c r="F377" s="51"/>
      <c r="G377" s="51"/>
      <c r="H377" s="51"/>
      <c r="I377" s="51"/>
      <c r="J377" s="66"/>
      <c r="K377" s="51"/>
      <c r="L377" s="51"/>
    </row>
    <row r="378" spans="2:12" ht="21">
      <c r="B378" s="22"/>
      <c r="C378" s="66"/>
      <c r="D378" s="51"/>
      <c r="E378" s="51"/>
      <c r="F378" s="51"/>
      <c r="G378" s="51"/>
      <c r="H378" s="51"/>
      <c r="I378" s="51"/>
      <c r="J378" s="66"/>
      <c r="K378" s="51"/>
      <c r="L378" s="22"/>
    </row>
    <row r="379" spans="2:12" ht="21">
      <c r="B379" s="388"/>
      <c r="C379" s="388"/>
      <c r="D379" s="388"/>
      <c r="E379" s="388"/>
      <c r="F379" s="388"/>
      <c r="G379" s="388"/>
      <c r="H379" s="388"/>
      <c r="I379" s="388"/>
      <c r="J379" s="388"/>
      <c r="K379" s="388"/>
      <c r="L379" s="22"/>
    </row>
    <row r="380" spans="2:12" ht="21">
      <c r="B380" s="389" t="s">
        <v>547</v>
      </c>
      <c r="C380" s="390"/>
      <c r="D380" s="390"/>
      <c r="E380" s="390"/>
      <c r="F380" s="390"/>
      <c r="G380" s="390"/>
      <c r="H380" s="390"/>
      <c r="I380" s="390"/>
      <c r="J380" s="390"/>
      <c r="K380" s="390"/>
      <c r="L380" s="23"/>
    </row>
    <row r="381" spans="2:12" ht="21">
      <c r="B381" s="73"/>
      <c r="C381" s="22"/>
      <c r="D381" s="23"/>
      <c r="E381" s="23"/>
      <c r="F381" s="23"/>
      <c r="G381" s="23"/>
      <c r="H381" s="23"/>
      <c r="I381" s="23"/>
      <c r="J381" s="22"/>
      <c r="K381" s="23"/>
      <c r="L381" s="67"/>
    </row>
    <row r="382" spans="2:12" ht="21">
      <c r="B382" s="391" t="s">
        <v>548</v>
      </c>
      <c r="C382" s="391"/>
      <c r="D382" s="391"/>
      <c r="E382" s="391"/>
      <c r="F382" s="391"/>
      <c r="G382" s="391"/>
      <c r="H382" s="391"/>
      <c r="I382" s="391"/>
      <c r="J382" s="391"/>
      <c r="K382" s="391"/>
      <c r="L382" s="23"/>
    </row>
    <row r="383" spans="2:12" ht="21">
      <c r="B383" s="22"/>
      <c r="C383" s="22"/>
      <c r="D383" s="23"/>
      <c r="E383" s="23"/>
      <c r="F383" s="23"/>
      <c r="G383" s="23"/>
      <c r="H383" s="23"/>
      <c r="I383" s="23"/>
      <c r="J383" s="22"/>
      <c r="K383" s="23"/>
      <c r="L383" s="23"/>
    </row>
    <row r="384" spans="2:12" ht="21">
      <c r="B384" s="22"/>
      <c r="C384" s="22" t="s">
        <v>57</v>
      </c>
      <c r="D384" s="23"/>
      <c r="E384" s="23"/>
      <c r="F384" s="23"/>
      <c r="G384" s="23"/>
      <c r="H384" s="23"/>
      <c r="I384" s="23"/>
      <c r="J384" s="22"/>
      <c r="K384" s="23"/>
      <c r="L384" s="23"/>
    </row>
    <row r="385" spans="2:12" ht="21">
      <c r="B385" s="22"/>
      <c r="C385" s="22" t="s">
        <v>549</v>
      </c>
      <c r="D385" s="23"/>
      <c r="E385" s="23"/>
      <c r="F385" s="23"/>
      <c r="G385" s="23"/>
      <c r="H385" s="23"/>
      <c r="I385" s="23"/>
      <c r="J385" s="22"/>
      <c r="K385" s="23"/>
      <c r="L385" s="23"/>
    </row>
    <row r="386" spans="2:12" ht="21">
      <c r="B386" s="22"/>
      <c r="C386" s="22"/>
      <c r="D386" s="23"/>
      <c r="E386" s="23"/>
      <c r="F386" s="23"/>
      <c r="G386" s="23"/>
      <c r="H386" s="23"/>
      <c r="I386" s="23"/>
      <c r="J386" s="22"/>
      <c r="K386" s="23"/>
      <c r="L386" s="23"/>
    </row>
    <row r="387" spans="2:12" ht="21">
      <c r="B387" s="22"/>
      <c r="C387" s="22"/>
      <c r="D387" s="23"/>
      <c r="E387" s="23"/>
      <c r="F387" s="23"/>
      <c r="G387" s="23"/>
      <c r="H387" s="23"/>
      <c r="I387" s="23"/>
      <c r="J387" s="22"/>
      <c r="K387" s="23"/>
      <c r="L387" s="23"/>
    </row>
    <row r="388" spans="2:12" ht="21">
      <c r="B388" s="22"/>
      <c r="C388" s="22"/>
      <c r="D388" s="23"/>
      <c r="E388" s="23"/>
      <c r="F388" s="23"/>
      <c r="G388" s="23"/>
      <c r="H388" s="23"/>
      <c r="I388" s="23"/>
      <c r="J388" s="22"/>
      <c r="K388" s="23"/>
      <c r="L388" s="23"/>
    </row>
    <row r="389" spans="2:12" ht="21">
      <c r="B389" s="22"/>
      <c r="C389" s="22"/>
      <c r="D389" s="23"/>
      <c r="E389" s="23"/>
      <c r="F389" s="23"/>
      <c r="G389" s="23"/>
      <c r="H389" s="23"/>
      <c r="I389" s="23"/>
      <c r="J389" s="22"/>
      <c r="K389" s="23"/>
      <c r="L389" s="23"/>
    </row>
    <row r="390" spans="2:12" ht="21">
      <c r="B390" s="22"/>
      <c r="C390" s="22"/>
      <c r="D390" s="23"/>
      <c r="E390" s="23"/>
      <c r="F390" s="23"/>
      <c r="G390" s="23"/>
      <c r="H390" s="23"/>
      <c r="I390" s="23"/>
      <c r="J390" s="22"/>
      <c r="K390" s="23"/>
      <c r="L390" s="23"/>
    </row>
    <row r="391" spans="2:12" ht="21">
      <c r="B391" s="22"/>
      <c r="C391" s="22"/>
      <c r="D391" s="23"/>
      <c r="E391" s="23"/>
      <c r="F391" s="23"/>
      <c r="G391" s="23"/>
      <c r="H391" s="23"/>
      <c r="I391" s="23"/>
      <c r="J391" s="22"/>
      <c r="K391" s="23"/>
      <c r="L391" s="23"/>
    </row>
    <row r="392" spans="2:12" ht="21">
      <c r="B392" s="22"/>
      <c r="C392" s="22"/>
      <c r="D392" s="23"/>
      <c r="E392" s="23"/>
      <c r="F392" s="23"/>
      <c r="G392" s="23"/>
      <c r="H392" s="23"/>
      <c r="I392" s="23"/>
      <c r="J392" s="22"/>
      <c r="K392" s="23"/>
      <c r="L392" s="23"/>
    </row>
    <row r="393" spans="2:12" ht="21">
      <c r="B393" s="22"/>
      <c r="C393" s="22"/>
      <c r="D393" s="23"/>
      <c r="E393" s="23"/>
      <c r="F393" s="23"/>
      <c r="G393" s="23"/>
      <c r="H393" s="23"/>
      <c r="I393" s="23"/>
      <c r="J393" s="22"/>
      <c r="K393" s="23"/>
      <c r="L393" s="23"/>
    </row>
    <row r="394" spans="2:12" ht="21">
      <c r="B394" s="22"/>
      <c r="C394" s="22"/>
      <c r="D394" s="23"/>
      <c r="E394" s="23"/>
      <c r="F394" s="23"/>
      <c r="G394" s="23"/>
      <c r="H394" s="23"/>
      <c r="I394" s="23"/>
      <c r="J394" s="22"/>
      <c r="K394" s="23"/>
      <c r="L394" s="23"/>
    </row>
    <row r="395" spans="2:12" ht="21">
      <c r="B395" s="22"/>
      <c r="C395" s="22"/>
      <c r="D395" s="23"/>
      <c r="E395" s="23"/>
      <c r="F395" s="23"/>
      <c r="G395" s="23"/>
      <c r="H395" s="23"/>
      <c r="I395" s="23"/>
      <c r="J395" s="22"/>
      <c r="K395" s="23"/>
      <c r="L395" s="23"/>
    </row>
    <row r="396" spans="2:14" ht="23.25">
      <c r="B396" s="22"/>
      <c r="C396" s="22"/>
      <c r="D396" s="23"/>
      <c r="E396" s="23"/>
      <c r="F396" s="23"/>
      <c r="G396" s="23"/>
      <c r="H396" s="23"/>
      <c r="I396" s="23"/>
      <c r="J396" s="22"/>
      <c r="K396" s="23"/>
      <c r="L396" s="23"/>
      <c r="M396" s="46"/>
      <c r="N396" s="46"/>
    </row>
    <row r="397" spans="2:14" ht="23.25">
      <c r="B397" s="22"/>
      <c r="C397" s="22"/>
      <c r="D397" s="23"/>
      <c r="E397" s="23"/>
      <c r="F397" s="23"/>
      <c r="G397" s="23"/>
      <c r="H397" s="23"/>
      <c r="I397" s="23"/>
      <c r="J397" s="22"/>
      <c r="K397" s="23"/>
      <c r="L397" s="23"/>
      <c r="M397" s="46"/>
      <c r="N397" s="46"/>
    </row>
    <row r="398" spans="2:14" ht="23.25">
      <c r="B398" s="22"/>
      <c r="C398" s="22"/>
      <c r="D398" s="23"/>
      <c r="E398" s="23"/>
      <c r="F398" s="23"/>
      <c r="G398" s="23"/>
      <c r="H398" s="23"/>
      <c r="I398" s="23"/>
      <c r="J398" s="22"/>
      <c r="K398" s="23"/>
      <c r="L398" s="23"/>
      <c r="M398" s="46"/>
      <c r="N398" s="46"/>
    </row>
    <row r="399" spans="2:14" ht="23.25">
      <c r="B399" s="22"/>
      <c r="C399" s="22"/>
      <c r="D399" s="23"/>
      <c r="E399" s="23"/>
      <c r="F399" s="23"/>
      <c r="G399" s="23"/>
      <c r="H399" s="23"/>
      <c r="I399" s="23"/>
      <c r="J399" s="22"/>
      <c r="K399" s="23"/>
      <c r="L399" s="23"/>
      <c r="M399" s="46"/>
      <c r="N399" s="46"/>
    </row>
    <row r="400" spans="2:14" ht="23.25">
      <c r="B400" s="22"/>
      <c r="C400" s="22"/>
      <c r="D400" s="23"/>
      <c r="E400" s="23"/>
      <c r="F400" s="23"/>
      <c r="G400" s="23"/>
      <c r="H400" s="23"/>
      <c r="I400" s="23"/>
      <c r="J400" s="22"/>
      <c r="K400" s="23"/>
      <c r="L400" s="23"/>
      <c r="M400" s="46"/>
      <c r="N400" s="46"/>
    </row>
    <row r="401" spans="2:14" ht="23.25">
      <c r="B401" s="22"/>
      <c r="C401" s="22"/>
      <c r="D401" s="23"/>
      <c r="E401" s="23"/>
      <c r="F401" s="23"/>
      <c r="G401" s="23"/>
      <c r="H401" s="23"/>
      <c r="I401" s="23"/>
      <c r="J401" s="22"/>
      <c r="K401" s="23"/>
      <c r="L401" s="23"/>
      <c r="M401" s="46"/>
      <c r="N401" s="46"/>
    </row>
    <row r="402" spans="2:14" ht="23.25">
      <c r="B402" s="22"/>
      <c r="C402" s="22"/>
      <c r="D402" s="23"/>
      <c r="E402" s="23"/>
      <c r="F402" s="23"/>
      <c r="G402" s="23"/>
      <c r="H402" s="23"/>
      <c r="I402" s="23"/>
      <c r="J402" s="22"/>
      <c r="K402" s="23"/>
      <c r="L402" s="23"/>
      <c r="M402" s="46"/>
      <c r="N402" s="46"/>
    </row>
    <row r="403" spans="2:14" ht="23.25">
      <c r="B403" s="22"/>
      <c r="C403" s="22"/>
      <c r="D403" s="23"/>
      <c r="E403" s="23"/>
      <c r="F403" s="23"/>
      <c r="G403" s="23"/>
      <c r="H403" s="23"/>
      <c r="I403" s="23"/>
      <c r="J403" s="22"/>
      <c r="K403" s="23"/>
      <c r="L403" s="23"/>
      <c r="M403" s="46"/>
      <c r="N403" s="46"/>
    </row>
    <row r="404" spans="2:14" ht="23.25">
      <c r="B404" s="22"/>
      <c r="C404" s="22"/>
      <c r="D404" s="23"/>
      <c r="E404" s="23"/>
      <c r="F404" s="23"/>
      <c r="G404" s="23"/>
      <c r="H404" s="23"/>
      <c r="I404" s="23"/>
      <c r="J404" s="22"/>
      <c r="K404" s="23"/>
      <c r="L404" s="23"/>
      <c r="M404" s="46"/>
      <c r="N404" s="46"/>
    </row>
    <row r="405" spans="2:14" ht="23.25">
      <c r="B405" s="22"/>
      <c r="C405" s="22"/>
      <c r="D405" s="23"/>
      <c r="E405" s="23"/>
      <c r="F405" s="23"/>
      <c r="G405" s="23"/>
      <c r="H405" s="23"/>
      <c r="I405" s="23"/>
      <c r="J405" s="22"/>
      <c r="K405" s="23"/>
      <c r="L405" s="23"/>
      <c r="M405" s="46"/>
      <c r="N405" s="46"/>
    </row>
    <row r="406" spans="2:14" ht="23.25">
      <c r="B406" s="22"/>
      <c r="C406" s="22"/>
      <c r="D406" s="23"/>
      <c r="E406" s="23"/>
      <c r="F406" s="23"/>
      <c r="G406" s="23"/>
      <c r="H406" s="23"/>
      <c r="I406" s="23"/>
      <c r="J406" s="22"/>
      <c r="K406" s="23"/>
      <c r="L406" s="23"/>
      <c r="M406" s="46"/>
      <c r="N406" s="46"/>
    </row>
    <row r="407" spans="2:14" ht="23.25">
      <c r="B407" s="22"/>
      <c r="C407" s="22"/>
      <c r="D407" s="23"/>
      <c r="E407" s="23"/>
      <c r="F407" s="23"/>
      <c r="G407" s="23"/>
      <c r="H407" s="23"/>
      <c r="I407" s="23"/>
      <c r="J407" s="22"/>
      <c r="K407" s="23"/>
      <c r="L407" s="46"/>
      <c r="M407" s="46"/>
      <c r="N407" s="63"/>
    </row>
  </sheetData>
  <sheetProtection/>
  <mergeCells count="45">
    <mergeCell ref="B1:K1"/>
    <mergeCell ref="B2:K2"/>
    <mergeCell ref="B3:K3"/>
    <mergeCell ref="B5:K5"/>
    <mergeCell ref="J6:K6"/>
    <mergeCell ref="F76:F77"/>
    <mergeCell ref="I76:I77"/>
    <mergeCell ref="F85:F89"/>
    <mergeCell ref="I85:I89"/>
    <mergeCell ref="F90:F92"/>
    <mergeCell ref="F97:F110"/>
    <mergeCell ref="F112:F117"/>
    <mergeCell ref="F131:F132"/>
    <mergeCell ref="F133:F134"/>
    <mergeCell ref="F144:F145"/>
    <mergeCell ref="I144:I145"/>
    <mergeCell ref="F150:F151"/>
    <mergeCell ref="F154:F155"/>
    <mergeCell ref="F157:F159"/>
    <mergeCell ref="B176:C176"/>
    <mergeCell ref="B190:K190"/>
    <mergeCell ref="B193:K193"/>
    <mergeCell ref="B194:K194"/>
    <mergeCell ref="B215:K215"/>
    <mergeCell ref="B220:K220"/>
    <mergeCell ref="B221:K221"/>
    <mergeCell ref="B241:K241"/>
    <mergeCell ref="B242:K242"/>
    <mergeCell ref="B251:K251"/>
    <mergeCell ref="B252:K252"/>
    <mergeCell ref="B273:K273"/>
    <mergeCell ref="B282:K282"/>
    <mergeCell ref="B283:K283"/>
    <mergeCell ref="B304:K304"/>
    <mergeCell ref="B308:K308"/>
    <mergeCell ref="B309:K309"/>
    <mergeCell ref="B331:K331"/>
    <mergeCell ref="B380:K380"/>
    <mergeCell ref="B382:K382"/>
    <mergeCell ref="B336:K336"/>
    <mergeCell ref="B337:K337"/>
    <mergeCell ref="B355:K355"/>
    <mergeCell ref="B358:K358"/>
    <mergeCell ref="B359:K359"/>
    <mergeCell ref="B379:K37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140625" style="269" customWidth="1"/>
    <col min="2" max="2" width="19.28125" style="233" customWidth="1"/>
    <col min="3" max="3" width="28.7109375" style="269" customWidth="1"/>
    <col min="4" max="4" width="18.8515625" style="270" customWidth="1"/>
    <col min="5" max="5" width="9.140625" style="254" customWidth="1"/>
    <col min="6" max="6" width="19.57421875" style="254" customWidth="1"/>
    <col min="7" max="13" width="9.140625" style="254" customWidth="1"/>
    <col min="14" max="16384" width="9.140625" style="269" customWidth="1"/>
  </cols>
  <sheetData>
    <row r="1" spans="1:4" ht="23.25">
      <c r="A1" s="393" t="s">
        <v>6</v>
      </c>
      <c r="B1" s="393"/>
      <c r="C1" s="393"/>
      <c r="D1" s="393"/>
    </row>
    <row r="2" spans="1:4" ht="23.25">
      <c r="A2" s="394" t="s">
        <v>133</v>
      </c>
      <c r="B2" s="394"/>
      <c r="C2" s="394"/>
      <c r="D2" s="394"/>
    </row>
    <row r="3" spans="1:4" ht="23.25">
      <c r="A3" s="394" t="s">
        <v>586</v>
      </c>
      <c r="B3" s="394"/>
      <c r="C3" s="394"/>
      <c r="D3" s="394"/>
    </row>
    <row r="5" spans="1:13" s="271" customFormat="1" ht="23.25">
      <c r="A5" s="271" t="s">
        <v>139</v>
      </c>
      <c r="B5" s="234"/>
      <c r="D5" s="272"/>
      <c r="E5" s="255"/>
      <c r="F5" s="255"/>
      <c r="G5" s="255"/>
      <c r="H5" s="255"/>
      <c r="I5" s="255"/>
      <c r="J5" s="255"/>
      <c r="K5" s="255"/>
      <c r="L5" s="255"/>
      <c r="M5" s="255"/>
    </row>
    <row r="6" spans="1:13" s="271" customFormat="1" ht="23.25">
      <c r="A6" s="273" t="s">
        <v>53</v>
      </c>
      <c r="B6" s="235" t="s">
        <v>140</v>
      </c>
      <c r="C6" s="395" t="s">
        <v>141</v>
      </c>
      <c r="D6" s="396"/>
      <c r="E6" s="255"/>
      <c r="F6" s="255"/>
      <c r="G6" s="255"/>
      <c r="H6" s="255"/>
      <c r="I6" s="255"/>
      <c r="J6" s="255"/>
      <c r="K6" s="255"/>
      <c r="L6" s="255"/>
      <c r="M6" s="255"/>
    </row>
    <row r="7" spans="1:13" s="271" customFormat="1" ht="23.25">
      <c r="A7" s="274"/>
      <c r="B7" s="236"/>
      <c r="C7" s="275" t="s">
        <v>142</v>
      </c>
      <c r="D7" s="276" t="s">
        <v>54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4" ht="23.25">
      <c r="A8" s="277" t="s">
        <v>143</v>
      </c>
      <c r="B8" s="237"/>
      <c r="C8" s="278"/>
      <c r="D8" s="279"/>
    </row>
    <row r="9" spans="1:13" s="283" customFormat="1" ht="23.25">
      <c r="A9" s="280" t="s">
        <v>664</v>
      </c>
      <c r="B9" s="281">
        <v>7913824</v>
      </c>
      <c r="C9" s="280"/>
      <c r="D9" s="282">
        <f>B9</f>
        <v>7913824</v>
      </c>
      <c r="E9" s="254"/>
      <c r="F9" s="254"/>
      <c r="G9" s="254"/>
      <c r="H9" s="254"/>
      <c r="I9" s="254"/>
      <c r="J9" s="254"/>
      <c r="K9" s="254"/>
      <c r="L9" s="254"/>
      <c r="M9" s="254"/>
    </row>
    <row r="10" spans="1:13" s="268" customFormat="1" ht="23.25">
      <c r="A10" s="265" t="s">
        <v>665</v>
      </c>
      <c r="B10" s="266">
        <f>40858+23881.74</f>
        <v>64739.740000000005</v>
      </c>
      <c r="C10" s="265"/>
      <c r="D10" s="267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3" s="250" customFormat="1" ht="23.25">
      <c r="A11" s="251" t="s">
        <v>666</v>
      </c>
      <c r="B11" s="252">
        <f>318000+311640.26</f>
        <v>629640.26</v>
      </c>
      <c r="C11" s="251"/>
      <c r="D11" s="253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3" s="268" customFormat="1" ht="23.25">
      <c r="A12" s="265" t="s">
        <v>307</v>
      </c>
      <c r="B12" s="266">
        <f>36000+44478</f>
        <v>80478</v>
      </c>
      <c r="C12" s="265"/>
      <c r="D12" s="267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13" s="268" customFormat="1" ht="23.25">
      <c r="A13" s="265" t="s">
        <v>667</v>
      </c>
      <c r="B13" s="266">
        <v>80000</v>
      </c>
      <c r="C13" s="265"/>
      <c r="D13" s="267"/>
      <c r="E13" s="254"/>
      <c r="F13" s="254"/>
      <c r="G13" s="254"/>
      <c r="H13" s="254"/>
      <c r="I13" s="254"/>
      <c r="J13" s="254"/>
      <c r="K13" s="254"/>
      <c r="L13" s="254"/>
      <c r="M13" s="254"/>
    </row>
    <row r="14" spans="1:13" s="246" customFormat="1" ht="23.25">
      <c r="A14" s="247" t="s">
        <v>313</v>
      </c>
      <c r="B14" s="248">
        <v>5973000</v>
      </c>
      <c r="C14" s="247"/>
      <c r="D14" s="249">
        <f>SUM(B14:B18)</f>
        <v>16307600</v>
      </c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3" s="246" customFormat="1" ht="23.25">
      <c r="A15" s="247" t="s">
        <v>318</v>
      </c>
      <c r="B15" s="248">
        <v>361800</v>
      </c>
      <c r="C15" s="247"/>
      <c r="D15" s="249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1:13" s="246" customFormat="1" ht="23.25">
      <c r="A16" s="247" t="s">
        <v>320</v>
      </c>
      <c r="B16" s="248">
        <v>292200</v>
      </c>
      <c r="C16" s="247"/>
      <c r="D16" s="249"/>
      <c r="E16" s="254"/>
      <c r="F16" s="254"/>
      <c r="G16" s="254"/>
      <c r="H16" s="254"/>
      <c r="I16" s="254"/>
      <c r="J16" s="254"/>
      <c r="K16" s="254"/>
      <c r="L16" s="254"/>
      <c r="M16" s="254"/>
    </row>
    <row r="17" spans="1:13" s="246" customFormat="1" ht="23.25">
      <c r="A17" s="247" t="s">
        <v>321</v>
      </c>
      <c r="B17" s="248">
        <f>7930100+1240000</f>
        <v>9170100</v>
      </c>
      <c r="C17" s="247"/>
      <c r="D17" s="249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13" s="246" customFormat="1" ht="23.25">
      <c r="A18" s="247" t="s">
        <v>668</v>
      </c>
      <c r="B18" s="248">
        <f>365500+145000</f>
        <v>510500</v>
      </c>
      <c r="C18" s="247"/>
      <c r="D18" s="249"/>
      <c r="E18" s="254"/>
      <c r="F18" s="254"/>
      <c r="G18" s="254"/>
      <c r="H18" s="254"/>
      <c r="I18" s="254"/>
      <c r="J18" s="254"/>
      <c r="K18" s="254"/>
      <c r="L18" s="254"/>
      <c r="M18" s="254"/>
    </row>
    <row r="19" spans="1:13" s="268" customFormat="1" ht="23.25">
      <c r="A19" s="265" t="s">
        <v>669</v>
      </c>
      <c r="B19" s="266">
        <v>99000</v>
      </c>
      <c r="C19" s="265"/>
      <c r="D19" s="267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 s="268" customFormat="1" ht="23.25">
      <c r="A20" s="265" t="s">
        <v>670</v>
      </c>
      <c r="B20" s="266">
        <v>177000</v>
      </c>
      <c r="C20" s="265"/>
      <c r="D20" s="267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s="268" customFormat="1" ht="23.25">
      <c r="A21" s="265" t="s">
        <v>323</v>
      </c>
      <c r="B21" s="266">
        <v>28000</v>
      </c>
      <c r="C21" s="265"/>
      <c r="D21" s="267"/>
      <c r="E21" s="254"/>
      <c r="F21" s="254"/>
      <c r="G21" s="254"/>
      <c r="H21" s="254"/>
      <c r="I21" s="254"/>
      <c r="J21" s="254"/>
      <c r="K21" s="254"/>
      <c r="L21" s="254"/>
      <c r="M21" s="254"/>
    </row>
    <row r="22" spans="1:13" s="268" customFormat="1" ht="23.25">
      <c r="A22" s="265" t="s">
        <v>327</v>
      </c>
      <c r="B22" s="266">
        <v>6000</v>
      </c>
      <c r="C22" s="265"/>
      <c r="D22" s="267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s="268" customFormat="1" ht="23.25">
      <c r="A23" s="265" t="s">
        <v>329</v>
      </c>
      <c r="B23" s="266">
        <v>28500</v>
      </c>
      <c r="C23" s="265"/>
      <c r="D23" s="267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s="268" customFormat="1" ht="23.25">
      <c r="A24" s="265" t="s">
        <v>331</v>
      </c>
      <c r="B24" s="266">
        <v>100000</v>
      </c>
      <c r="C24" s="265"/>
      <c r="D24" s="267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s="268" customFormat="1" ht="23.25">
      <c r="A25" s="265" t="s">
        <v>334</v>
      </c>
      <c r="B25" s="266">
        <v>12000</v>
      </c>
      <c r="C25" s="265"/>
      <c r="D25" s="267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s="268" customFormat="1" ht="23.25">
      <c r="A26" s="265" t="s">
        <v>336</v>
      </c>
      <c r="B26" s="266">
        <v>530000</v>
      </c>
      <c r="C26" s="265"/>
      <c r="D26" s="267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 s="268" customFormat="1" ht="23.25">
      <c r="A27" s="265" t="s">
        <v>338</v>
      </c>
      <c r="B27" s="266">
        <v>995000</v>
      </c>
      <c r="C27" s="265"/>
      <c r="D27" s="267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 s="268" customFormat="1" ht="23.25">
      <c r="A28" s="265" t="s">
        <v>340</v>
      </c>
      <c r="B28" s="266">
        <v>95000</v>
      </c>
      <c r="C28" s="265"/>
      <c r="D28" s="267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1:13" s="268" customFormat="1" ht="23.25">
      <c r="A29" s="265" t="s">
        <v>343</v>
      </c>
      <c r="B29" s="266">
        <v>56400</v>
      </c>
      <c r="C29" s="265"/>
      <c r="D29" s="267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s="268" customFormat="1" ht="23.25">
      <c r="A30" s="265" t="s">
        <v>345</v>
      </c>
      <c r="B30" s="266">
        <v>1677760</v>
      </c>
      <c r="C30" s="265"/>
      <c r="D30" s="267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s="268" customFormat="1" ht="23.25">
      <c r="A31" s="265" t="s">
        <v>347</v>
      </c>
      <c r="B31" s="266">
        <v>49182</v>
      </c>
      <c r="C31" s="265"/>
      <c r="D31" s="267"/>
      <c r="E31" s="254"/>
      <c r="F31" s="254"/>
      <c r="G31" s="254"/>
      <c r="H31" s="254"/>
      <c r="I31" s="254"/>
      <c r="J31" s="254"/>
      <c r="K31" s="254"/>
      <c r="L31" s="254"/>
      <c r="M31" s="254"/>
    </row>
    <row r="32" spans="1:13" s="268" customFormat="1" ht="23.25">
      <c r="A32" s="265" t="s">
        <v>349</v>
      </c>
      <c r="B32" s="237">
        <f>8978300+5205444</f>
        <v>14183744</v>
      </c>
      <c r="C32" s="265"/>
      <c r="D32" s="267"/>
      <c r="E32" s="254"/>
      <c r="F32" s="254"/>
      <c r="G32" s="254"/>
      <c r="H32" s="254"/>
      <c r="I32" s="254"/>
      <c r="J32" s="254"/>
      <c r="K32" s="254"/>
      <c r="L32" s="254"/>
      <c r="M32" s="254"/>
    </row>
    <row r="33" spans="1:13" s="268" customFormat="1" ht="23.25">
      <c r="A33" s="265" t="s">
        <v>351</v>
      </c>
      <c r="B33" s="266">
        <v>4000</v>
      </c>
      <c r="C33" s="265"/>
      <c r="D33" s="267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 s="268" customFormat="1" ht="23.25">
      <c r="A34" s="265" t="s">
        <v>671</v>
      </c>
      <c r="B34" s="266">
        <v>99000</v>
      </c>
      <c r="C34" s="265"/>
      <c r="D34" s="267">
        <f>B10+B12+B13+B19+B20+B21+B22+B23+B24+B25+B26+B27+B28+B29+B30+B31+B32+B33+B34</f>
        <v>18365803.740000002</v>
      </c>
      <c r="E34" s="254"/>
      <c r="F34" s="254"/>
      <c r="G34" s="254"/>
      <c r="H34" s="254"/>
      <c r="I34" s="254"/>
      <c r="J34" s="254"/>
      <c r="K34" s="254"/>
      <c r="L34" s="254"/>
      <c r="M34" s="254"/>
    </row>
    <row r="35" spans="1:4" ht="24" thickBot="1">
      <c r="A35" s="284" t="s">
        <v>672</v>
      </c>
      <c r="B35" s="285">
        <f>SUM(B9:B34)</f>
        <v>43216868</v>
      </c>
      <c r="C35" s="278"/>
      <c r="D35" s="279"/>
    </row>
    <row r="36" spans="1:4" ht="24" thickTop="1">
      <c r="A36" s="278"/>
      <c r="B36" s="237"/>
      <c r="C36" s="278"/>
      <c r="D36" s="279"/>
    </row>
    <row r="37" spans="1:4" ht="23.25">
      <c r="A37" s="286" t="s">
        <v>144</v>
      </c>
      <c r="B37" s="237"/>
      <c r="C37" s="278"/>
      <c r="D37" s="279"/>
    </row>
    <row r="38" spans="1:4" ht="23.25">
      <c r="A38" s="278" t="s">
        <v>559</v>
      </c>
      <c r="B38" s="237">
        <f>287750+11000+4800</f>
        <v>303550</v>
      </c>
      <c r="C38" s="278"/>
      <c r="D38" s="279"/>
    </row>
    <row r="39" spans="1:4" ht="23.25">
      <c r="A39" s="278" t="s">
        <v>560</v>
      </c>
      <c r="B39" s="237">
        <v>326410</v>
      </c>
      <c r="C39" s="278"/>
      <c r="D39" s="279"/>
    </row>
    <row r="40" spans="1:4" ht="23.25">
      <c r="A40" s="278" t="s">
        <v>219</v>
      </c>
      <c r="B40" s="237">
        <v>148430</v>
      </c>
      <c r="C40" s="278"/>
      <c r="D40" s="279"/>
    </row>
    <row r="41" spans="1:4" ht="23.25">
      <c r="A41" s="278" t="s">
        <v>221</v>
      </c>
      <c r="B41" s="237">
        <v>8342</v>
      </c>
      <c r="C41" s="278"/>
      <c r="D41" s="279"/>
    </row>
    <row r="42" spans="1:4" ht="23.25">
      <c r="A42" s="278" t="s">
        <v>222</v>
      </c>
      <c r="B42" s="237">
        <v>35000</v>
      </c>
      <c r="C42" s="278"/>
      <c r="D42" s="279"/>
    </row>
    <row r="43" spans="1:4" ht="23.25">
      <c r="A43" s="278" t="s">
        <v>223</v>
      </c>
      <c r="B43" s="237">
        <v>99000</v>
      </c>
      <c r="C43" s="278"/>
      <c r="D43" s="279"/>
    </row>
    <row r="44" spans="1:4" ht="23.25">
      <c r="A44" s="278" t="s">
        <v>252</v>
      </c>
      <c r="B44" s="237">
        <v>31900</v>
      </c>
      <c r="C44" s="278"/>
      <c r="D44" s="279"/>
    </row>
    <row r="45" spans="1:4" ht="23.25">
      <c r="A45" s="278" t="s">
        <v>224</v>
      </c>
      <c r="B45" s="237">
        <v>58830</v>
      </c>
      <c r="C45" s="278"/>
      <c r="D45" s="279"/>
    </row>
    <row r="46" spans="1:4" ht="23.25">
      <c r="A46" s="278" t="s">
        <v>225</v>
      </c>
      <c r="B46" s="237">
        <v>3300</v>
      </c>
      <c r="C46" s="278"/>
      <c r="D46" s="279"/>
    </row>
    <row r="47" spans="1:4" ht="23.25">
      <c r="A47" s="278" t="s">
        <v>226</v>
      </c>
      <c r="B47" s="237">
        <v>95000</v>
      </c>
      <c r="C47" s="278"/>
      <c r="D47" s="279"/>
    </row>
    <row r="48" spans="1:4" ht="23.25">
      <c r="A48" s="278" t="s">
        <v>227</v>
      </c>
      <c r="B48" s="237">
        <v>20600</v>
      </c>
      <c r="C48" s="278"/>
      <c r="D48" s="279"/>
    </row>
    <row r="49" spans="1:4" ht="23.25">
      <c r="A49" s="278" t="s">
        <v>228</v>
      </c>
      <c r="B49" s="237">
        <v>49200</v>
      </c>
      <c r="C49" s="278"/>
      <c r="D49" s="279"/>
    </row>
    <row r="50" spans="1:4" ht="23.25">
      <c r="A50" s="278" t="s">
        <v>229</v>
      </c>
      <c r="B50" s="237">
        <v>10000</v>
      </c>
      <c r="C50" s="278"/>
      <c r="D50" s="279"/>
    </row>
    <row r="51" spans="1:4" ht="23.25">
      <c r="A51" s="278" t="s">
        <v>230</v>
      </c>
      <c r="B51" s="237">
        <v>87933</v>
      </c>
      <c r="C51" s="278"/>
      <c r="D51" s="279"/>
    </row>
    <row r="52" spans="1:4" ht="23.25">
      <c r="A52" s="278" t="s">
        <v>231</v>
      </c>
      <c r="B52" s="237">
        <v>8200</v>
      </c>
      <c r="C52" s="278"/>
      <c r="D52" s="279"/>
    </row>
    <row r="53" spans="1:4" ht="23.25">
      <c r="A53" s="278" t="s">
        <v>232</v>
      </c>
      <c r="B53" s="237">
        <v>168000</v>
      </c>
      <c r="C53" s="278"/>
      <c r="D53" s="279"/>
    </row>
    <row r="54" spans="1:4" ht="23.25">
      <c r="A54" s="278" t="s">
        <v>654</v>
      </c>
      <c r="B54" s="237">
        <v>0</v>
      </c>
      <c r="C54" s="287"/>
      <c r="D54" s="279"/>
    </row>
    <row r="55" spans="1:4" ht="23.25">
      <c r="A55" s="278" t="s">
        <v>655</v>
      </c>
      <c r="B55" s="237">
        <f>30790-6990</f>
        <v>23800</v>
      </c>
      <c r="C55" s="278"/>
      <c r="D55" s="279"/>
    </row>
    <row r="56" spans="1:4" ht="23.25">
      <c r="A56" s="278" t="s">
        <v>233</v>
      </c>
      <c r="B56" s="237">
        <v>115270</v>
      </c>
      <c r="C56" s="278"/>
      <c r="D56" s="279"/>
    </row>
    <row r="57" spans="1:4" ht="23.25">
      <c r="A57" s="278" t="s">
        <v>234</v>
      </c>
      <c r="B57" s="237">
        <v>21590</v>
      </c>
      <c r="C57" s="278"/>
      <c r="D57" s="279"/>
    </row>
    <row r="58" spans="1:4" ht="23.25">
      <c r="A58" s="278" t="s">
        <v>236</v>
      </c>
      <c r="B58" s="237">
        <v>612916</v>
      </c>
      <c r="C58" s="278"/>
      <c r="D58" s="279"/>
    </row>
    <row r="59" spans="1:4" ht="23.25">
      <c r="A59" s="278" t="s">
        <v>237</v>
      </c>
      <c r="B59" s="237">
        <v>525700</v>
      </c>
      <c r="C59" s="278"/>
      <c r="D59" s="279"/>
    </row>
    <row r="60" spans="1:4" ht="23.25">
      <c r="A60" s="278" t="s">
        <v>238</v>
      </c>
      <c r="B60" s="237">
        <v>7900</v>
      </c>
      <c r="C60" s="278"/>
      <c r="D60" s="279"/>
    </row>
    <row r="61" spans="1:4" ht="23.25">
      <c r="A61" s="278" t="s">
        <v>656</v>
      </c>
      <c r="B61" s="237">
        <v>16000</v>
      </c>
      <c r="C61" s="278"/>
      <c r="D61" s="279"/>
    </row>
    <row r="62" spans="1:4" ht="23.25">
      <c r="A62" s="278" t="s">
        <v>239</v>
      </c>
      <c r="B62" s="237">
        <v>11831.5</v>
      </c>
      <c r="C62" s="278"/>
      <c r="D62" s="279"/>
    </row>
    <row r="63" spans="1:4" ht="23.25">
      <c r="A63" s="278" t="s">
        <v>240</v>
      </c>
      <c r="B63" s="237">
        <v>0</v>
      </c>
      <c r="C63" s="278"/>
      <c r="D63" s="279"/>
    </row>
    <row r="64" spans="1:4" ht="23.25">
      <c r="A64" s="278" t="s">
        <v>241</v>
      </c>
      <c r="B64" s="237">
        <v>6420</v>
      </c>
      <c r="C64" s="278"/>
      <c r="D64" s="279"/>
    </row>
    <row r="65" spans="1:4" ht="23.25">
      <c r="A65" s="278" t="s">
        <v>242</v>
      </c>
      <c r="B65" s="237">
        <v>150000</v>
      </c>
      <c r="C65" s="278"/>
      <c r="D65" s="279"/>
    </row>
    <row r="66" spans="1:4" ht="23.25">
      <c r="A66" s="278" t="s">
        <v>243</v>
      </c>
      <c r="B66" s="237">
        <v>98000</v>
      </c>
      <c r="C66" s="278"/>
      <c r="D66" s="279"/>
    </row>
    <row r="67" spans="1:4" ht="23.25">
      <c r="A67" s="278" t="s">
        <v>657</v>
      </c>
      <c r="B67" s="237">
        <v>46291</v>
      </c>
      <c r="C67" s="278"/>
      <c r="D67" s="279"/>
    </row>
    <row r="68" spans="1:4" ht="23.25">
      <c r="A68" s="278" t="s">
        <v>244</v>
      </c>
      <c r="B68" s="237">
        <v>19600</v>
      </c>
      <c r="C68" s="287"/>
      <c r="D68" s="279"/>
    </row>
    <row r="69" spans="1:4" s="254" customFormat="1" ht="23.25">
      <c r="A69" s="244" t="s">
        <v>248</v>
      </c>
      <c r="B69" s="237">
        <v>15000</v>
      </c>
      <c r="C69" s="244"/>
      <c r="D69" s="245"/>
    </row>
    <row r="70" spans="1:4" ht="23.25">
      <c r="A70" s="278" t="s">
        <v>249</v>
      </c>
      <c r="B70" s="237">
        <f>84000-26000</f>
        <v>58000</v>
      </c>
      <c r="C70" s="278"/>
      <c r="D70" s="279"/>
    </row>
    <row r="71" spans="1:4" s="254" customFormat="1" ht="23.25">
      <c r="A71" s="244" t="s">
        <v>261</v>
      </c>
      <c r="B71" s="237">
        <v>13000</v>
      </c>
      <c r="C71" s="244"/>
      <c r="D71" s="245"/>
    </row>
    <row r="72" spans="1:4" s="254" customFormat="1" ht="23.25">
      <c r="A72" s="244" t="s">
        <v>658</v>
      </c>
      <c r="B72" s="237">
        <v>27800</v>
      </c>
      <c r="C72" s="244"/>
      <c r="D72" s="245"/>
    </row>
    <row r="73" spans="1:4" s="254" customFormat="1" ht="23.25">
      <c r="A73" s="244" t="s">
        <v>659</v>
      </c>
      <c r="B73" s="237">
        <v>63665</v>
      </c>
      <c r="C73" s="315">
        <f>SUM(B38:B73)</f>
        <v>3286478.5</v>
      </c>
      <c r="D73" s="245" t="s">
        <v>679</v>
      </c>
    </row>
    <row r="74" spans="1:4" s="254" customFormat="1" ht="23.25">
      <c r="A74" s="319" t="s">
        <v>258</v>
      </c>
      <c r="B74" s="320">
        <v>2400</v>
      </c>
      <c r="C74" s="319"/>
      <c r="D74" s="321"/>
    </row>
    <row r="75" spans="1:4" s="254" customFormat="1" ht="23.25">
      <c r="A75" s="319" t="s">
        <v>256</v>
      </c>
      <c r="B75" s="320">
        <f>539000+10118.99+18600</f>
        <v>567718.99</v>
      </c>
      <c r="C75" s="319"/>
      <c r="D75" s="321"/>
    </row>
    <row r="76" spans="1:4" s="254" customFormat="1" ht="23.25">
      <c r="A76" s="319" t="s">
        <v>260</v>
      </c>
      <c r="B76" s="320">
        <v>12400</v>
      </c>
      <c r="C76" s="319"/>
      <c r="D76" s="321"/>
    </row>
    <row r="77" spans="1:4" s="254" customFormat="1" ht="23.25">
      <c r="A77" s="319" t="s">
        <v>257</v>
      </c>
      <c r="B77" s="320">
        <v>34000</v>
      </c>
      <c r="C77" s="319"/>
      <c r="D77" s="321"/>
    </row>
    <row r="78" spans="1:4" s="254" customFormat="1" ht="23.25">
      <c r="A78" s="319" t="s">
        <v>259</v>
      </c>
      <c r="B78" s="320">
        <v>8500</v>
      </c>
      <c r="C78" s="322">
        <f>SUM(B74:B78)</f>
        <v>625018.99</v>
      </c>
      <c r="D78" s="321" t="s">
        <v>680</v>
      </c>
    </row>
    <row r="79" spans="1:13" s="292" customFormat="1" ht="23.25">
      <c r="A79" s="289" t="s">
        <v>235</v>
      </c>
      <c r="B79" s="290">
        <v>562610</v>
      </c>
      <c r="C79" s="316">
        <f>B79</f>
        <v>562610</v>
      </c>
      <c r="D79" s="291" t="s">
        <v>677</v>
      </c>
      <c r="E79" s="254"/>
      <c r="F79" s="254"/>
      <c r="G79" s="254"/>
      <c r="H79" s="254"/>
      <c r="I79" s="254"/>
      <c r="J79" s="254"/>
      <c r="K79" s="254"/>
      <c r="L79" s="254"/>
      <c r="M79" s="254"/>
    </row>
    <row r="80" spans="1:13" s="296" customFormat="1" ht="23.25">
      <c r="A80" s="293" t="s">
        <v>245</v>
      </c>
      <c r="B80" s="294">
        <v>39500</v>
      </c>
      <c r="C80" s="293"/>
      <c r="D80" s="295"/>
      <c r="E80" s="254"/>
      <c r="F80" s="314"/>
      <c r="G80" s="254"/>
      <c r="H80" s="254"/>
      <c r="I80" s="254"/>
      <c r="J80" s="254"/>
      <c r="K80" s="254"/>
      <c r="L80" s="254"/>
      <c r="M80" s="254"/>
    </row>
    <row r="81" spans="1:13" s="296" customFormat="1" ht="23.25">
      <c r="A81" s="293" t="s">
        <v>246</v>
      </c>
      <c r="B81" s="294">
        <v>1018000</v>
      </c>
      <c r="C81" s="293"/>
      <c r="D81" s="295"/>
      <c r="E81" s="254"/>
      <c r="F81" s="254"/>
      <c r="G81" s="254"/>
      <c r="H81" s="254"/>
      <c r="I81" s="254"/>
      <c r="J81" s="254"/>
      <c r="K81" s="254"/>
      <c r="L81" s="254"/>
      <c r="M81" s="254"/>
    </row>
    <row r="82" spans="1:13" s="296" customFormat="1" ht="23.25">
      <c r="A82" s="293" t="s">
        <v>247</v>
      </c>
      <c r="B82" s="294">
        <v>1985000</v>
      </c>
      <c r="C82" s="293"/>
      <c r="D82" s="295"/>
      <c r="E82" s="254"/>
      <c r="F82" s="254"/>
      <c r="G82" s="254"/>
      <c r="H82" s="254"/>
      <c r="I82" s="254"/>
      <c r="J82" s="254"/>
      <c r="K82" s="254"/>
      <c r="L82" s="254"/>
      <c r="M82" s="254"/>
    </row>
    <row r="83" spans="1:13" s="296" customFormat="1" ht="23.25">
      <c r="A83" s="293" t="s">
        <v>220</v>
      </c>
      <c r="B83" s="294">
        <v>99000</v>
      </c>
      <c r="C83" s="293"/>
      <c r="D83" s="295"/>
      <c r="E83" s="254"/>
      <c r="F83" s="254"/>
      <c r="G83" s="254"/>
      <c r="H83" s="254"/>
      <c r="I83" s="254"/>
      <c r="J83" s="254"/>
      <c r="K83" s="254"/>
      <c r="L83" s="254"/>
      <c r="M83" s="254"/>
    </row>
    <row r="84" spans="1:13" s="296" customFormat="1" ht="23.25">
      <c r="A84" s="293" t="s">
        <v>250</v>
      </c>
      <c r="B84" s="294">
        <v>11000</v>
      </c>
      <c r="C84" s="293"/>
      <c r="D84" s="295"/>
      <c r="E84" s="254"/>
      <c r="F84" s="254"/>
      <c r="G84" s="254"/>
      <c r="H84" s="254"/>
      <c r="I84" s="254"/>
      <c r="J84" s="254"/>
      <c r="K84" s="254"/>
      <c r="L84" s="254"/>
      <c r="M84" s="254"/>
    </row>
    <row r="85" spans="1:13" s="296" customFormat="1" ht="23.25">
      <c r="A85" s="293" t="s">
        <v>673</v>
      </c>
      <c r="B85" s="294">
        <v>12000</v>
      </c>
      <c r="C85" s="293"/>
      <c r="D85" s="295"/>
      <c r="E85" s="254"/>
      <c r="F85" s="254"/>
      <c r="G85" s="254"/>
      <c r="H85" s="254"/>
      <c r="I85" s="254"/>
      <c r="J85" s="254"/>
      <c r="K85" s="254"/>
      <c r="L85" s="254"/>
      <c r="M85" s="254"/>
    </row>
    <row r="86" spans="1:13" s="296" customFormat="1" ht="23.25">
      <c r="A86" s="293" t="s">
        <v>674</v>
      </c>
      <c r="B86" s="294">
        <v>171500</v>
      </c>
      <c r="C86" s="297">
        <f>SUM(B80:B86)</f>
        <v>3336000</v>
      </c>
      <c r="D86" s="295" t="s">
        <v>678</v>
      </c>
      <c r="E86" s="254"/>
      <c r="F86" s="314"/>
      <c r="G86" s="254"/>
      <c r="H86" s="254"/>
      <c r="I86" s="254"/>
      <c r="J86" s="254"/>
      <c r="K86" s="254"/>
      <c r="L86" s="254"/>
      <c r="M86" s="254"/>
    </row>
    <row r="87" spans="1:13" s="301" customFormat="1" ht="23.25">
      <c r="A87" s="298" t="s">
        <v>251</v>
      </c>
      <c r="B87" s="299">
        <v>16400</v>
      </c>
      <c r="C87" s="298"/>
      <c r="D87" s="300"/>
      <c r="E87" s="254"/>
      <c r="F87" s="254"/>
      <c r="G87" s="254"/>
      <c r="H87" s="254"/>
      <c r="I87" s="254"/>
      <c r="J87" s="254"/>
      <c r="K87" s="254"/>
      <c r="L87" s="254"/>
      <c r="M87" s="254"/>
    </row>
    <row r="88" spans="1:13" s="301" customFormat="1" ht="23.25">
      <c r="A88" s="298" t="s">
        <v>253</v>
      </c>
      <c r="B88" s="299">
        <v>12000</v>
      </c>
      <c r="C88" s="298"/>
      <c r="D88" s="300"/>
      <c r="E88" s="254"/>
      <c r="F88" s="254"/>
      <c r="G88" s="254"/>
      <c r="H88" s="254"/>
      <c r="I88" s="254"/>
      <c r="J88" s="254"/>
      <c r="K88" s="254"/>
      <c r="L88" s="254"/>
      <c r="M88" s="254"/>
    </row>
    <row r="89" spans="1:13" s="301" customFormat="1" ht="23.25">
      <c r="A89" s="298" t="s">
        <v>254</v>
      </c>
      <c r="B89" s="299">
        <v>13000</v>
      </c>
      <c r="C89" s="298"/>
      <c r="D89" s="300"/>
      <c r="E89" s="254"/>
      <c r="F89" s="254"/>
      <c r="G89" s="254"/>
      <c r="H89" s="254"/>
      <c r="I89" s="254"/>
      <c r="J89" s="254"/>
      <c r="K89" s="254"/>
      <c r="L89" s="254"/>
      <c r="M89" s="254"/>
    </row>
    <row r="90" spans="1:13" s="301" customFormat="1" ht="23.25">
      <c r="A90" s="298" t="s">
        <v>255</v>
      </c>
      <c r="B90" s="299">
        <v>4000</v>
      </c>
      <c r="C90" s="302">
        <f>SUM(B87:B90)</f>
        <v>45400</v>
      </c>
      <c r="D90" s="300" t="s">
        <v>676</v>
      </c>
      <c r="E90" s="254"/>
      <c r="F90" s="254"/>
      <c r="G90" s="254"/>
      <c r="H90" s="254"/>
      <c r="I90" s="254"/>
      <c r="J90" s="254"/>
      <c r="K90" s="254"/>
      <c r="L90" s="254"/>
      <c r="M90" s="254"/>
    </row>
    <row r="91" spans="1:13" s="306" customFormat="1" ht="23.25">
      <c r="A91" s="303" t="s">
        <v>262</v>
      </c>
      <c r="B91" s="304">
        <v>248800</v>
      </c>
      <c r="C91" s="317">
        <v>248800</v>
      </c>
      <c r="D91" s="305" t="s">
        <v>172</v>
      </c>
      <c r="E91" s="254"/>
      <c r="F91" s="254"/>
      <c r="G91" s="254"/>
      <c r="H91" s="254"/>
      <c r="I91" s="254"/>
      <c r="J91" s="254"/>
      <c r="K91" s="254"/>
      <c r="L91" s="254"/>
      <c r="M91" s="254"/>
    </row>
    <row r="92" spans="1:13" s="310" customFormat="1" ht="23.25">
      <c r="A92" s="307" t="s">
        <v>660</v>
      </c>
      <c r="B92" s="308">
        <v>14000</v>
      </c>
      <c r="C92" s="318">
        <v>14000</v>
      </c>
      <c r="D92" s="309" t="s">
        <v>675</v>
      </c>
      <c r="E92" s="254"/>
      <c r="F92" s="254"/>
      <c r="G92" s="254"/>
      <c r="H92" s="254"/>
      <c r="I92" s="254"/>
      <c r="J92" s="254"/>
      <c r="K92" s="254"/>
      <c r="L92" s="254"/>
      <c r="M92" s="254"/>
    </row>
    <row r="93" spans="1:4" ht="23.25">
      <c r="A93" s="284" t="s">
        <v>3</v>
      </c>
      <c r="B93" s="311">
        <f>SUM(B38:B92)</f>
        <v>8118307.49</v>
      </c>
      <c r="C93" s="312"/>
      <c r="D93" s="279"/>
    </row>
    <row r="94" spans="1:4" ht="24" thickBot="1">
      <c r="A94" s="274" t="s">
        <v>65</v>
      </c>
      <c r="B94" s="285">
        <f>B35+B93</f>
        <v>51335175.49</v>
      </c>
      <c r="C94" s="288"/>
      <c r="D94" s="240"/>
    </row>
    <row r="95" ht="24" thickTop="1"/>
    <row r="96" ht="23.25">
      <c r="A96" s="269" t="s">
        <v>145</v>
      </c>
    </row>
    <row r="97" ht="23.25">
      <c r="A97" s="269" t="s">
        <v>146</v>
      </c>
    </row>
    <row r="98" ht="23.25">
      <c r="A98" s="269" t="s">
        <v>147</v>
      </c>
    </row>
    <row r="100" ht="23.25">
      <c r="C100" s="313"/>
    </row>
    <row r="101" ht="23.25">
      <c r="C101" s="269" t="s">
        <v>554</v>
      </c>
    </row>
    <row r="102" spans="1:4" ht="23.25">
      <c r="A102" s="269" t="s">
        <v>556</v>
      </c>
      <c r="B102" s="241" t="s">
        <v>553</v>
      </c>
      <c r="D102" s="270" t="s">
        <v>212</v>
      </c>
    </row>
    <row r="103" spans="1:4" ht="23.25">
      <c r="A103" s="269" t="s">
        <v>557</v>
      </c>
      <c r="B103" s="241" t="s">
        <v>63</v>
      </c>
      <c r="D103" s="270" t="s">
        <v>555</v>
      </c>
    </row>
  </sheetData>
  <sheetProtection/>
  <mergeCells count="4">
    <mergeCell ref="A1:D1"/>
    <mergeCell ref="A2:D2"/>
    <mergeCell ref="A3:D3"/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3" width="9.140625" style="83" customWidth="1"/>
    <col min="4" max="5" width="10.8515625" style="83" customWidth="1"/>
    <col min="6" max="16384" width="9.140625" style="83" customWidth="1"/>
  </cols>
  <sheetData>
    <row r="1" spans="1:9" ht="21">
      <c r="A1" s="335" t="s">
        <v>6</v>
      </c>
      <c r="B1" s="335"/>
      <c r="C1" s="335"/>
      <c r="D1" s="335"/>
      <c r="E1" s="335"/>
      <c r="F1" s="335"/>
      <c r="G1" s="335"/>
      <c r="H1" s="335"/>
      <c r="I1" s="335"/>
    </row>
    <row r="2" spans="1:9" ht="21">
      <c r="A2" s="335" t="s">
        <v>133</v>
      </c>
      <c r="B2" s="335"/>
      <c r="C2" s="335"/>
      <c r="D2" s="335"/>
      <c r="E2" s="335"/>
      <c r="F2" s="335"/>
      <c r="G2" s="335"/>
      <c r="H2" s="335"/>
      <c r="I2" s="335"/>
    </row>
    <row r="3" spans="1:9" ht="21">
      <c r="A3" s="335" t="s">
        <v>587</v>
      </c>
      <c r="B3" s="335"/>
      <c r="C3" s="335"/>
      <c r="D3" s="335"/>
      <c r="E3" s="335"/>
      <c r="F3" s="335"/>
      <c r="G3" s="335"/>
      <c r="H3" s="335"/>
      <c r="I3" s="335"/>
    </row>
    <row r="4" spans="1:9" ht="21">
      <c r="A4" s="82"/>
      <c r="B4" s="82"/>
      <c r="C4" s="82"/>
      <c r="D4" s="82"/>
      <c r="E4" s="82"/>
      <c r="F4" s="82"/>
      <c r="G4" s="82"/>
      <c r="H4" s="82"/>
      <c r="I4" s="82"/>
    </row>
    <row r="6" ht="21">
      <c r="A6" s="85" t="s">
        <v>134</v>
      </c>
    </row>
    <row r="7" spans="1:2" ht="21">
      <c r="A7" s="83" t="s">
        <v>113</v>
      </c>
      <c r="B7" s="83" t="s">
        <v>648</v>
      </c>
    </row>
    <row r="8" ht="21">
      <c r="A8" s="83" t="s">
        <v>649</v>
      </c>
    </row>
    <row r="9" ht="21">
      <c r="A9" s="83" t="s">
        <v>651</v>
      </c>
    </row>
    <row r="10" ht="21">
      <c r="A10" s="83" t="s">
        <v>650</v>
      </c>
    </row>
    <row r="14" ht="21">
      <c r="A14" s="85" t="s">
        <v>135</v>
      </c>
    </row>
    <row r="16" spans="1:2" ht="21">
      <c r="A16" s="83">
        <v>1.1</v>
      </c>
      <c r="B16" s="83" t="s">
        <v>136</v>
      </c>
    </row>
    <row r="17" ht="21">
      <c r="A17" s="83" t="s">
        <v>137</v>
      </c>
    </row>
    <row r="18" ht="21">
      <c r="A18" s="83" t="s">
        <v>653</v>
      </c>
    </row>
    <row r="19" ht="21">
      <c r="A19" s="83" t="s">
        <v>138</v>
      </c>
    </row>
    <row r="21" spans="1:2" ht="21">
      <c r="A21" s="83">
        <v>1.2</v>
      </c>
      <c r="B21" s="83" t="s">
        <v>652</v>
      </c>
    </row>
    <row r="22" ht="21">
      <c r="B22" s="83" t="s">
        <v>75</v>
      </c>
    </row>
    <row r="26" spans="7:10" ht="21">
      <c r="G26" s="339" t="s">
        <v>211</v>
      </c>
      <c r="H26" s="339"/>
      <c r="J26" s="84"/>
    </row>
    <row r="27" spans="1:9" s="97" customFormat="1" ht="21">
      <c r="A27" s="337" t="s">
        <v>57</v>
      </c>
      <c r="B27" s="337"/>
      <c r="C27" s="96"/>
      <c r="D27" s="336" t="s">
        <v>108</v>
      </c>
      <c r="E27" s="336"/>
      <c r="I27" s="98" t="s">
        <v>212</v>
      </c>
    </row>
    <row r="28" spans="1:9" s="97" customFormat="1" ht="21">
      <c r="A28" s="338" t="s">
        <v>208</v>
      </c>
      <c r="B28" s="338"/>
      <c r="C28" s="96"/>
      <c r="D28" s="336" t="s">
        <v>63</v>
      </c>
      <c r="E28" s="336"/>
      <c r="I28" s="98" t="s">
        <v>202</v>
      </c>
    </row>
  </sheetData>
  <sheetProtection/>
  <mergeCells count="8">
    <mergeCell ref="A1:I1"/>
    <mergeCell ref="A2:I2"/>
    <mergeCell ref="A3:I3"/>
    <mergeCell ref="A27:B27"/>
    <mergeCell ref="D27:E27"/>
    <mergeCell ref="A28:B28"/>
    <mergeCell ref="D28:E28"/>
    <mergeCell ref="G26:H26"/>
  </mergeCells>
  <printOptions/>
  <pageMargins left="0.51" right="0.32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34">
      <selection activeCell="A17" sqref="A17"/>
    </sheetView>
  </sheetViews>
  <sheetFormatPr defaultColWidth="9.140625" defaultRowHeight="12.75"/>
  <cols>
    <col min="1" max="1" width="29.140625" style="269" customWidth="1"/>
    <col min="2" max="4" width="15.140625" style="269" customWidth="1"/>
    <col min="5" max="5" width="13.8515625" style="254" customWidth="1"/>
    <col min="6" max="6" width="26.00390625" style="269" customWidth="1"/>
    <col min="7" max="7" width="15.00390625" style="269" customWidth="1"/>
    <col min="8" max="8" width="16.57421875" style="269" customWidth="1"/>
    <col min="9" max="16384" width="9.140625" style="269" customWidth="1"/>
  </cols>
  <sheetData>
    <row r="1" spans="1:7" ht="23.25">
      <c r="A1" s="394" t="s">
        <v>23</v>
      </c>
      <c r="B1" s="394"/>
      <c r="C1" s="394"/>
      <c r="D1" s="394"/>
      <c r="E1" s="394"/>
      <c r="F1" s="394"/>
      <c r="G1" s="394"/>
    </row>
    <row r="2" spans="1:7" ht="23.25">
      <c r="A2" s="394" t="s">
        <v>681</v>
      </c>
      <c r="B2" s="394"/>
      <c r="C2" s="394"/>
      <c r="D2" s="394"/>
      <c r="E2" s="394"/>
      <c r="F2" s="394"/>
      <c r="G2" s="394"/>
    </row>
    <row r="3" spans="1:7" ht="23.25">
      <c r="A3" s="394" t="s">
        <v>696</v>
      </c>
      <c r="B3" s="394"/>
      <c r="C3" s="394"/>
      <c r="D3" s="394"/>
      <c r="E3" s="394"/>
      <c r="F3" s="394"/>
      <c r="G3" s="394"/>
    </row>
    <row r="5" spans="1:7" ht="23.25">
      <c r="A5" s="323" t="s">
        <v>53</v>
      </c>
      <c r="B5" s="323" t="s">
        <v>682</v>
      </c>
      <c r="C5" s="323" t="s">
        <v>683</v>
      </c>
      <c r="D5" s="323" t="s">
        <v>684</v>
      </c>
      <c r="E5" s="324" t="s">
        <v>685</v>
      </c>
      <c r="F5" s="323" t="s">
        <v>686</v>
      </c>
      <c r="G5" s="323" t="s">
        <v>54</v>
      </c>
    </row>
    <row r="6" spans="1:7" ht="23.25">
      <c r="A6" s="325"/>
      <c r="B6" s="326" t="s">
        <v>687</v>
      </c>
      <c r="C6" s="326" t="s">
        <v>688</v>
      </c>
      <c r="D6" s="326" t="s">
        <v>688</v>
      </c>
      <c r="E6" s="327" t="s">
        <v>689</v>
      </c>
      <c r="F6" s="326" t="s">
        <v>690</v>
      </c>
      <c r="G6" s="326"/>
    </row>
    <row r="7" spans="1:7" ht="23.25">
      <c r="A7" s="328" t="s">
        <v>697</v>
      </c>
      <c r="B7" s="279">
        <v>7913824</v>
      </c>
      <c r="C7" s="279"/>
      <c r="D7" s="279"/>
      <c r="E7" s="245">
        <f>B7+C7-D7</f>
        <v>7913824</v>
      </c>
      <c r="F7" s="279" t="s">
        <v>148</v>
      </c>
      <c r="G7" s="279">
        <v>45319675.49</v>
      </c>
    </row>
    <row r="8" spans="1:7" ht="23.25">
      <c r="A8" s="328" t="s">
        <v>698</v>
      </c>
      <c r="B8" s="279">
        <v>14736100</v>
      </c>
      <c r="C8" s="279">
        <f>145000+1240000+186500</f>
        <v>1571500</v>
      </c>
      <c r="D8" s="279"/>
      <c r="E8" s="245">
        <f aca="true" t="shared" si="0" ref="E8:E28">B8+C8-D8</f>
        <v>16307600</v>
      </c>
      <c r="F8" s="279" t="s">
        <v>14</v>
      </c>
      <c r="G8" s="279">
        <v>1770000</v>
      </c>
    </row>
    <row r="9" spans="1:7" ht="23.25">
      <c r="A9" s="328" t="s">
        <v>699</v>
      </c>
      <c r="B9" s="279">
        <v>318000</v>
      </c>
      <c r="C9" s="279">
        <v>311640.26</v>
      </c>
      <c r="D9" s="279"/>
      <c r="E9" s="245">
        <f t="shared" si="0"/>
        <v>629640.26</v>
      </c>
      <c r="F9" s="279" t="s">
        <v>581</v>
      </c>
      <c r="G9" s="279">
        <v>4245500</v>
      </c>
    </row>
    <row r="10" spans="1:7" ht="23.25">
      <c r="A10" s="328" t="s">
        <v>700</v>
      </c>
      <c r="B10" s="279">
        <v>13092000</v>
      </c>
      <c r="C10" s="279">
        <f>23881.74+44478+5205444</f>
        <v>5273803.74</v>
      </c>
      <c r="D10" s="279"/>
      <c r="E10" s="245">
        <f t="shared" si="0"/>
        <v>18365803.740000002</v>
      </c>
      <c r="F10" s="279"/>
      <c r="G10" s="279"/>
    </row>
    <row r="11" spans="1:7" ht="23.25">
      <c r="A11" s="328" t="s">
        <v>701</v>
      </c>
      <c r="B11" s="279">
        <v>3362068.5</v>
      </c>
      <c r="C11" s="279">
        <f>11000+4800</f>
        <v>15800</v>
      </c>
      <c r="D11" s="279">
        <f>600+26000+6990+13900+13900+15000+15000</f>
        <v>91390</v>
      </c>
      <c r="E11" s="245">
        <f t="shared" si="0"/>
        <v>3286478.5</v>
      </c>
      <c r="F11" s="279"/>
      <c r="G11" s="279"/>
    </row>
    <row r="12" spans="1:7" ht="23.25">
      <c r="A12" s="328" t="s">
        <v>702</v>
      </c>
      <c r="B12" s="279">
        <v>248800</v>
      </c>
      <c r="C12" s="279"/>
      <c r="D12" s="279"/>
      <c r="E12" s="245">
        <f t="shared" si="0"/>
        <v>248800</v>
      </c>
      <c r="F12" s="279"/>
      <c r="G12" s="279"/>
    </row>
    <row r="13" spans="1:7" ht="23.25">
      <c r="A13" s="328" t="s">
        <v>703</v>
      </c>
      <c r="B13" s="279"/>
      <c r="C13" s="279"/>
      <c r="D13" s="279"/>
      <c r="E13" s="245">
        <f t="shared" si="0"/>
        <v>0</v>
      </c>
      <c r="F13" s="279"/>
      <c r="G13" s="279"/>
    </row>
    <row r="14" spans="1:7" ht="23.25">
      <c r="A14" s="328" t="s">
        <v>704</v>
      </c>
      <c r="B14" s="279"/>
      <c r="C14" s="279"/>
      <c r="D14" s="279"/>
      <c r="E14" s="245">
        <f t="shared" si="0"/>
        <v>0</v>
      </c>
      <c r="F14" s="279"/>
      <c r="G14" s="279"/>
    </row>
    <row r="15" spans="1:7" ht="23.25">
      <c r="A15" s="328" t="s">
        <v>662</v>
      </c>
      <c r="B15" s="279">
        <v>14000</v>
      </c>
      <c r="C15" s="279"/>
      <c r="D15" s="279"/>
      <c r="E15" s="245">
        <f t="shared" si="0"/>
        <v>14000</v>
      </c>
      <c r="F15" s="279"/>
      <c r="G15" s="279"/>
    </row>
    <row r="16" spans="1:7" ht="23.25">
      <c r="A16" s="328" t="s">
        <v>705</v>
      </c>
      <c r="B16" s="279"/>
      <c r="C16" s="279"/>
      <c r="D16" s="279"/>
      <c r="E16" s="245">
        <f t="shared" si="0"/>
        <v>0</v>
      </c>
      <c r="F16" s="279"/>
      <c r="G16" s="279"/>
    </row>
    <row r="17" spans="1:7" ht="23.25">
      <c r="A17" s="328" t="s">
        <v>706</v>
      </c>
      <c r="B17" s="279"/>
      <c r="C17" s="279"/>
      <c r="D17" s="279"/>
      <c r="E17" s="245">
        <f t="shared" si="0"/>
        <v>0</v>
      </c>
      <c r="F17" s="279"/>
      <c r="G17" s="279"/>
    </row>
    <row r="18" spans="1:7" ht="23.25">
      <c r="A18" s="328" t="s">
        <v>707</v>
      </c>
      <c r="B18" s="279"/>
      <c r="C18" s="279"/>
      <c r="D18" s="279"/>
      <c r="E18" s="245">
        <f t="shared" si="0"/>
        <v>0</v>
      </c>
      <c r="F18" s="279"/>
      <c r="G18" s="279"/>
    </row>
    <row r="19" spans="1:7" ht="23.25">
      <c r="A19" s="328" t="s">
        <v>661</v>
      </c>
      <c r="B19" s="279">
        <v>45400</v>
      </c>
      <c r="C19" s="279"/>
      <c r="D19" s="279"/>
      <c r="E19" s="245">
        <f t="shared" si="0"/>
        <v>45400</v>
      </c>
      <c r="F19" s="279"/>
      <c r="G19" s="279"/>
    </row>
    <row r="20" spans="1:7" ht="23.25">
      <c r="A20" s="328" t="s">
        <v>708</v>
      </c>
      <c r="B20" s="279"/>
      <c r="C20" s="279"/>
      <c r="D20" s="279"/>
      <c r="E20" s="245">
        <f t="shared" si="0"/>
        <v>0</v>
      </c>
      <c r="F20" s="279"/>
      <c r="G20" s="279"/>
    </row>
    <row r="21" spans="1:7" ht="23.25">
      <c r="A21" s="399" t="s">
        <v>709</v>
      </c>
      <c r="B21" s="400"/>
      <c r="C21" s="400"/>
      <c r="D21" s="400"/>
      <c r="E21" s="260">
        <f t="shared" si="0"/>
        <v>0</v>
      </c>
      <c r="F21" s="400"/>
      <c r="G21" s="400"/>
    </row>
    <row r="22" spans="1:7" ht="23.25">
      <c r="A22" s="328" t="s">
        <v>710</v>
      </c>
      <c r="B22" s="279"/>
      <c r="C22" s="279"/>
      <c r="D22" s="279"/>
      <c r="E22" s="245">
        <f t="shared" si="0"/>
        <v>0</v>
      </c>
      <c r="F22" s="279"/>
      <c r="G22" s="279"/>
    </row>
    <row r="23" spans="1:7" ht="23.25">
      <c r="A23" s="328" t="s">
        <v>711</v>
      </c>
      <c r="B23" s="279"/>
      <c r="C23" s="279"/>
      <c r="D23" s="279"/>
      <c r="E23" s="245">
        <f t="shared" si="0"/>
        <v>0</v>
      </c>
      <c r="F23" s="279"/>
      <c r="G23" s="279"/>
    </row>
    <row r="24" spans="1:7" ht="23.25">
      <c r="A24" s="328" t="s">
        <v>712</v>
      </c>
      <c r="B24" s="279"/>
      <c r="C24" s="279"/>
      <c r="D24" s="279"/>
      <c r="E24" s="245">
        <f t="shared" si="0"/>
        <v>0</v>
      </c>
      <c r="F24" s="279"/>
      <c r="G24" s="279"/>
    </row>
    <row r="25" spans="1:7" ht="23.25">
      <c r="A25" s="328" t="s">
        <v>713</v>
      </c>
      <c r="B25" s="279">
        <v>562610</v>
      </c>
      <c r="C25" s="279"/>
      <c r="D25" s="279"/>
      <c r="E25" s="245">
        <f t="shared" si="0"/>
        <v>562610</v>
      </c>
      <c r="F25" s="279"/>
      <c r="G25" s="279"/>
    </row>
    <row r="26" spans="1:7" ht="23.25">
      <c r="A26" s="328" t="s">
        <v>714</v>
      </c>
      <c r="B26" s="279">
        <v>625018.99</v>
      </c>
      <c r="C26" s="279"/>
      <c r="D26" s="279"/>
      <c r="E26" s="245">
        <f t="shared" si="0"/>
        <v>625018.99</v>
      </c>
      <c r="F26" s="279"/>
      <c r="G26" s="279"/>
    </row>
    <row r="27" spans="1:7" ht="23.25">
      <c r="A27" s="328" t="s">
        <v>715</v>
      </c>
      <c r="B27" s="279"/>
      <c r="C27" s="279"/>
      <c r="D27" s="279"/>
      <c r="E27" s="245">
        <f t="shared" si="0"/>
        <v>0</v>
      </c>
      <c r="F27" s="279"/>
      <c r="G27" s="279"/>
    </row>
    <row r="28" spans="1:7" ht="23.25">
      <c r="A28" s="328" t="s">
        <v>716</v>
      </c>
      <c r="B28" s="279">
        <v>3336000</v>
      </c>
      <c r="C28" s="279"/>
      <c r="D28" s="279"/>
      <c r="E28" s="245">
        <f t="shared" si="0"/>
        <v>3336000</v>
      </c>
      <c r="F28" s="279"/>
      <c r="G28" s="279"/>
    </row>
    <row r="29" spans="1:8" ht="23.25">
      <c r="A29" s="329" t="s">
        <v>3</v>
      </c>
      <c r="B29" s="330">
        <f>SUM(B7:B28)</f>
        <v>44253821.49</v>
      </c>
      <c r="C29" s="330">
        <f>SUM(C7:C28)</f>
        <v>7172744</v>
      </c>
      <c r="D29" s="330">
        <f>SUM(D7:D28)</f>
        <v>91390</v>
      </c>
      <c r="E29" s="331">
        <f>SUM(E7:E28)</f>
        <v>51335175.49</v>
      </c>
      <c r="F29" s="332"/>
      <c r="G29" s="330">
        <f>SUM(G7:G28)</f>
        <v>51335175.49</v>
      </c>
      <c r="H29" s="333"/>
    </row>
    <row r="31" spans="1:7" ht="23.25">
      <c r="A31" s="270" t="s">
        <v>718</v>
      </c>
      <c r="C31" s="269" t="s">
        <v>719</v>
      </c>
      <c r="E31" s="254" t="s">
        <v>691</v>
      </c>
      <c r="F31" s="398" t="s">
        <v>717</v>
      </c>
      <c r="G31" s="398"/>
    </row>
    <row r="32" spans="1:9" ht="23.25">
      <c r="A32" s="334" t="s">
        <v>22</v>
      </c>
      <c r="C32" s="397" t="s">
        <v>692</v>
      </c>
      <c r="D32" s="397"/>
      <c r="F32" s="397" t="s">
        <v>693</v>
      </c>
      <c r="G32" s="397"/>
      <c r="H32" s="333"/>
      <c r="I32" s="333"/>
    </row>
    <row r="33" spans="1:7" ht="23.25">
      <c r="A33" s="334" t="s">
        <v>694</v>
      </c>
      <c r="C33" s="397" t="s">
        <v>695</v>
      </c>
      <c r="D33" s="397"/>
      <c r="F33" s="397" t="s">
        <v>109</v>
      </c>
      <c r="G33" s="397"/>
    </row>
    <row r="35" ht="23.25">
      <c r="E35" s="314"/>
    </row>
    <row r="36" ht="23.25">
      <c r="E36" s="314"/>
    </row>
  </sheetData>
  <sheetProtection/>
  <mergeCells count="8">
    <mergeCell ref="C33:D33"/>
    <mergeCell ref="F33:G33"/>
    <mergeCell ref="A1:G1"/>
    <mergeCell ref="A2:G2"/>
    <mergeCell ref="A3:G3"/>
    <mergeCell ref="F31:G31"/>
    <mergeCell ref="C32:D32"/>
    <mergeCell ref="F3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97">
      <selection activeCell="D74" sqref="A74:D74"/>
    </sheetView>
  </sheetViews>
  <sheetFormatPr defaultColWidth="9.140625" defaultRowHeight="12.75"/>
  <cols>
    <col min="1" max="1" width="37.140625" style="254" customWidth="1"/>
    <col min="2" max="2" width="19.28125" style="233" customWidth="1"/>
    <col min="3" max="3" width="28.7109375" style="254" customWidth="1"/>
    <col min="4" max="4" width="18.8515625" style="263" customWidth="1"/>
    <col min="5" max="5" width="9.140625" style="254" customWidth="1"/>
    <col min="6" max="6" width="19.57421875" style="254" customWidth="1"/>
    <col min="7" max="16384" width="9.140625" style="254" customWidth="1"/>
  </cols>
  <sheetData>
    <row r="1" spans="1:4" ht="23.25">
      <c r="A1" s="342" t="s">
        <v>6</v>
      </c>
      <c r="B1" s="342"/>
      <c r="C1" s="342"/>
      <c r="D1" s="342"/>
    </row>
    <row r="2" spans="1:4" ht="23.25">
      <c r="A2" s="343" t="s">
        <v>133</v>
      </c>
      <c r="B2" s="343"/>
      <c r="C2" s="343"/>
      <c r="D2" s="343"/>
    </row>
    <row r="3" spans="1:4" ht="23.25">
      <c r="A3" s="343" t="s">
        <v>586</v>
      </c>
      <c r="B3" s="343"/>
      <c r="C3" s="343"/>
      <c r="D3" s="343"/>
    </row>
    <row r="5" spans="1:4" s="255" customFormat="1" ht="23.25">
      <c r="A5" s="255" t="s">
        <v>139</v>
      </c>
      <c r="B5" s="234"/>
      <c r="D5" s="256"/>
    </row>
    <row r="6" spans="1:4" s="255" customFormat="1" ht="23.25">
      <c r="A6" s="235" t="s">
        <v>53</v>
      </c>
      <c r="B6" s="235" t="s">
        <v>140</v>
      </c>
      <c r="C6" s="340" t="s">
        <v>141</v>
      </c>
      <c r="D6" s="341"/>
    </row>
    <row r="7" spans="1:4" s="255" customFormat="1" ht="23.25">
      <c r="A7" s="257"/>
      <c r="B7" s="236"/>
      <c r="C7" s="242" t="s">
        <v>142</v>
      </c>
      <c r="D7" s="243" t="s">
        <v>54</v>
      </c>
    </row>
    <row r="8" spans="1:4" ht="23.25">
      <c r="A8" s="258" t="s">
        <v>143</v>
      </c>
      <c r="B8" s="237"/>
      <c r="C8" s="244"/>
      <c r="D8" s="245"/>
    </row>
    <row r="9" spans="1:4" ht="23.25">
      <c r="A9" s="244" t="s">
        <v>664</v>
      </c>
      <c r="B9" s="237">
        <v>7913824</v>
      </c>
      <c r="C9" s="244"/>
      <c r="D9" s="245">
        <f>B9</f>
        <v>7913824</v>
      </c>
    </row>
    <row r="10" spans="1:4" ht="23.25">
      <c r="A10" s="244" t="s">
        <v>665</v>
      </c>
      <c r="B10" s="237">
        <f>40858+23881.74</f>
        <v>64739.740000000005</v>
      </c>
      <c r="C10" s="244"/>
      <c r="D10" s="245"/>
    </row>
    <row r="11" spans="1:4" ht="23.25">
      <c r="A11" s="244" t="s">
        <v>666</v>
      </c>
      <c r="B11" s="237">
        <f>318000+311640.26</f>
        <v>629640.26</v>
      </c>
      <c r="C11" s="244"/>
      <c r="D11" s="245"/>
    </row>
    <row r="12" spans="1:4" ht="23.25">
      <c r="A12" s="244" t="s">
        <v>307</v>
      </c>
      <c r="B12" s="237">
        <f>36000+44478</f>
        <v>80478</v>
      </c>
      <c r="C12" s="244"/>
      <c r="D12" s="245"/>
    </row>
    <row r="13" spans="1:4" ht="23.25">
      <c r="A13" s="244" t="s">
        <v>667</v>
      </c>
      <c r="B13" s="237">
        <v>80000</v>
      </c>
      <c r="C13" s="244"/>
      <c r="D13" s="245"/>
    </row>
    <row r="14" spans="1:4" ht="23.25">
      <c r="A14" s="244" t="s">
        <v>313</v>
      </c>
      <c r="B14" s="237">
        <v>5973000</v>
      </c>
      <c r="C14" s="244"/>
      <c r="D14" s="245">
        <f>SUM(B14:B18)</f>
        <v>16307600</v>
      </c>
    </row>
    <row r="15" spans="1:4" ht="23.25">
      <c r="A15" s="244" t="s">
        <v>318</v>
      </c>
      <c r="B15" s="237">
        <v>361800</v>
      </c>
      <c r="C15" s="244"/>
      <c r="D15" s="245"/>
    </row>
    <row r="16" spans="1:4" ht="23.25">
      <c r="A16" s="244" t="s">
        <v>320</v>
      </c>
      <c r="B16" s="237">
        <v>292200</v>
      </c>
      <c r="C16" s="244"/>
      <c r="D16" s="245"/>
    </row>
    <row r="17" spans="1:4" ht="23.25">
      <c r="A17" s="244" t="s">
        <v>321</v>
      </c>
      <c r="B17" s="237">
        <f>7930100+1240000</f>
        <v>9170100</v>
      </c>
      <c r="C17" s="244"/>
      <c r="D17" s="245"/>
    </row>
    <row r="18" spans="1:4" ht="23.25">
      <c r="A18" s="244" t="s">
        <v>668</v>
      </c>
      <c r="B18" s="237">
        <f>365500+145000</f>
        <v>510500</v>
      </c>
      <c r="C18" s="244"/>
      <c r="D18" s="245"/>
    </row>
    <row r="19" spans="1:4" ht="23.25">
      <c r="A19" s="244" t="s">
        <v>669</v>
      </c>
      <c r="B19" s="237">
        <v>99000</v>
      </c>
      <c r="C19" s="244"/>
      <c r="D19" s="245"/>
    </row>
    <row r="20" spans="1:4" ht="23.25">
      <c r="A20" s="244" t="s">
        <v>670</v>
      </c>
      <c r="B20" s="237">
        <v>177000</v>
      </c>
      <c r="C20" s="244"/>
      <c r="D20" s="245"/>
    </row>
    <row r="21" spans="1:4" ht="23.25">
      <c r="A21" s="244" t="s">
        <v>323</v>
      </c>
      <c r="B21" s="237">
        <v>28000</v>
      </c>
      <c r="C21" s="244"/>
      <c r="D21" s="245"/>
    </row>
    <row r="22" spans="1:4" ht="23.25">
      <c r="A22" s="244" t="s">
        <v>327</v>
      </c>
      <c r="B22" s="237">
        <v>6000</v>
      </c>
      <c r="C22" s="244"/>
      <c r="D22" s="245"/>
    </row>
    <row r="23" spans="1:4" ht="23.25">
      <c r="A23" s="244" t="s">
        <v>329</v>
      </c>
      <c r="B23" s="237">
        <v>28500</v>
      </c>
      <c r="C23" s="244"/>
      <c r="D23" s="245"/>
    </row>
    <row r="24" spans="1:4" ht="23.25">
      <c r="A24" s="244" t="s">
        <v>331</v>
      </c>
      <c r="B24" s="237">
        <v>100000</v>
      </c>
      <c r="C24" s="244"/>
      <c r="D24" s="245"/>
    </row>
    <row r="25" spans="1:4" ht="23.25">
      <c r="A25" s="244" t="s">
        <v>334</v>
      </c>
      <c r="B25" s="237">
        <v>12000</v>
      </c>
      <c r="C25" s="244"/>
      <c r="D25" s="245"/>
    </row>
    <row r="26" spans="1:4" ht="23.25">
      <c r="A26" s="244" t="s">
        <v>336</v>
      </c>
      <c r="B26" s="237">
        <v>530000</v>
      </c>
      <c r="C26" s="244"/>
      <c r="D26" s="245"/>
    </row>
    <row r="27" spans="1:4" ht="23.25">
      <c r="A27" s="244" t="s">
        <v>338</v>
      </c>
      <c r="B27" s="237">
        <v>995000</v>
      </c>
      <c r="C27" s="244"/>
      <c r="D27" s="245"/>
    </row>
    <row r="28" spans="1:4" ht="23.25">
      <c r="A28" s="244" t="s">
        <v>340</v>
      </c>
      <c r="B28" s="237">
        <v>95000</v>
      </c>
      <c r="C28" s="244"/>
      <c r="D28" s="245"/>
    </row>
    <row r="29" spans="1:4" ht="23.25">
      <c r="A29" s="244" t="s">
        <v>343</v>
      </c>
      <c r="B29" s="237">
        <v>56400</v>
      </c>
      <c r="C29" s="244"/>
      <c r="D29" s="245"/>
    </row>
    <row r="30" spans="1:4" ht="23.25">
      <c r="A30" s="244" t="s">
        <v>345</v>
      </c>
      <c r="B30" s="237">
        <v>1677760</v>
      </c>
      <c r="C30" s="244"/>
      <c r="D30" s="245"/>
    </row>
    <row r="31" spans="1:4" ht="23.25">
      <c r="A31" s="244" t="s">
        <v>347</v>
      </c>
      <c r="B31" s="237">
        <v>49182</v>
      </c>
      <c r="C31" s="244"/>
      <c r="D31" s="245"/>
    </row>
    <row r="32" spans="1:4" ht="23.25">
      <c r="A32" s="244" t="s">
        <v>349</v>
      </c>
      <c r="B32" s="237">
        <f>8978300+5205444</f>
        <v>14183744</v>
      </c>
      <c r="C32" s="244"/>
      <c r="D32" s="245"/>
    </row>
    <row r="33" spans="1:4" ht="23.25">
      <c r="A33" s="244" t="s">
        <v>351</v>
      </c>
      <c r="B33" s="237">
        <v>4000</v>
      </c>
      <c r="C33" s="244"/>
      <c r="D33" s="245"/>
    </row>
    <row r="34" spans="1:4" ht="23.25">
      <c r="A34" s="244" t="s">
        <v>671</v>
      </c>
      <c r="B34" s="237">
        <v>99000</v>
      </c>
      <c r="C34" s="244"/>
      <c r="D34" s="245">
        <f>B10+B12+B13+B19+B20+B21+B22+B23+B24+B25+B26+B27+B28+B29+B30+B31+B32+B33+B34</f>
        <v>18365803.740000002</v>
      </c>
    </row>
    <row r="35" spans="1:4" ht="24" thickBot="1">
      <c r="A35" s="403" t="s">
        <v>672</v>
      </c>
      <c r="B35" s="401">
        <f>SUM(B9:B34)</f>
        <v>43216868</v>
      </c>
      <c r="C35" s="244"/>
      <c r="D35" s="245"/>
    </row>
    <row r="36" spans="1:4" ht="24" thickTop="1">
      <c r="A36" s="244"/>
      <c r="B36" s="237"/>
      <c r="C36" s="244"/>
      <c r="D36" s="245"/>
    </row>
    <row r="37" spans="1:4" ht="23.25">
      <c r="A37" s="258" t="s">
        <v>144</v>
      </c>
      <c r="B37" s="237"/>
      <c r="C37" s="244"/>
      <c r="D37" s="245"/>
    </row>
    <row r="38" spans="1:4" ht="23.25">
      <c r="A38" s="259" t="s">
        <v>559</v>
      </c>
      <c r="B38" s="238">
        <f>287750+11000+4800</f>
        <v>303550</v>
      </c>
      <c r="C38" s="259"/>
      <c r="D38" s="260"/>
    </row>
    <row r="39" spans="1:4" ht="23.25">
      <c r="A39" s="244" t="s">
        <v>560</v>
      </c>
      <c r="B39" s="237">
        <v>326410</v>
      </c>
      <c r="C39" s="244"/>
      <c r="D39" s="245"/>
    </row>
    <row r="40" spans="1:4" ht="23.25">
      <c r="A40" s="244" t="s">
        <v>219</v>
      </c>
      <c r="B40" s="237">
        <v>148430</v>
      </c>
      <c r="C40" s="244"/>
      <c r="D40" s="245"/>
    </row>
    <row r="41" spans="1:4" ht="23.25">
      <c r="A41" s="244" t="s">
        <v>221</v>
      </c>
      <c r="B41" s="237">
        <v>8342</v>
      </c>
      <c r="C41" s="244"/>
      <c r="D41" s="245"/>
    </row>
    <row r="42" spans="1:4" ht="23.25">
      <c r="A42" s="244" t="s">
        <v>222</v>
      </c>
      <c r="B42" s="237">
        <v>35000</v>
      </c>
      <c r="C42" s="244"/>
      <c r="D42" s="245"/>
    </row>
    <row r="43" spans="1:4" ht="23.25">
      <c r="A43" s="244" t="s">
        <v>223</v>
      </c>
      <c r="B43" s="237">
        <v>99000</v>
      </c>
      <c r="C43" s="244"/>
      <c r="D43" s="245"/>
    </row>
    <row r="44" spans="1:4" ht="23.25">
      <c r="A44" s="244" t="s">
        <v>252</v>
      </c>
      <c r="B44" s="237">
        <v>31900</v>
      </c>
      <c r="C44" s="244"/>
      <c r="D44" s="245"/>
    </row>
    <row r="45" spans="1:4" ht="23.25">
      <c r="A45" s="244" t="s">
        <v>224</v>
      </c>
      <c r="B45" s="237">
        <v>58830</v>
      </c>
      <c r="C45" s="244"/>
      <c r="D45" s="245"/>
    </row>
    <row r="46" spans="1:4" ht="23.25">
      <c r="A46" s="244" t="s">
        <v>225</v>
      </c>
      <c r="B46" s="237">
        <v>3300</v>
      </c>
      <c r="C46" s="244"/>
      <c r="D46" s="245"/>
    </row>
    <row r="47" spans="1:4" ht="23.25">
      <c r="A47" s="244" t="s">
        <v>226</v>
      </c>
      <c r="B47" s="237">
        <v>95000</v>
      </c>
      <c r="C47" s="244"/>
      <c r="D47" s="245"/>
    </row>
    <row r="48" spans="1:4" ht="23.25">
      <c r="A48" s="244" t="s">
        <v>227</v>
      </c>
      <c r="B48" s="237">
        <v>20600</v>
      </c>
      <c r="C48" s="244"/>
      <c r="D48" s="245"/>
    </row>
    <row r="49" spans="1:4" ht="23.25">
      <c r="A49" s="244" t="s">
        <v>228</v>
      </c>
      <c r="B49" s="237">
        <v>49200</v>
      </c>
      <c r="C49" s="244"/>
      <c r="D49" s="245"/>
    </row>
    <row r="50" spans="1:4" ht="23.25">
      <c r="A50" s="244" t="s">
        <v>229</v>
      </c>
      <c r="B50" s="237">
        <v>10000</v>
      </c>
      <c r="C50" s="244"/>
      <c r="D50" s="245"/>
    </row>
    <row r="51" spans="1:4" ht="23.25">
      <c r="A51" s="244" t="s">
        <v>230</v>
      </c>
      <c r="B51" s="237">
        <v>87933</v>
      </c>
      <c r="C51" s="244"/>
      <c r="D51" s="245"/>
    </row>
    <row r="52" spans="1:4" ht="23.25">
      <c r="A52" s="244" t="s">
        <v>231</v>
      </c>
      <c r="B52" s="237">
        <v>8200</v>
      </c>
      <c r="C52" s="244"/>
      <c r="D52" s="245"/>
    </row>
    <row r="53" spans="1:4" ht="23.25">
      <c r="A53" s="244" t="s">
        <v>232</v>
      </c>
      <c r="B53" s="237">
        <v>168000</v>
      </c>
      <c r="C53" s="244"/>
      <c r="D53" s="245"/>
    </row>
    <row r="54" spans="1:4" ht="23.25">
      <c r="A54" s="244" t="s">
        <v>654</v>
      </c>
      <c r="B54" s="237">
        <v>0</v>
      </c>
      <c r="C54" s="261"/>
      <c r="D54" s="245"/>
    </row>
    <row r="55" spans="1:4" ht="23.25">
      <c r="A55" s="244" t="s">
        <v>655</v>
      </c>
      <c r="B55" s="237">
        <f>30790-6990</f>
        <v>23800</v>
      </c>
      <c r="C55" s="244"/>
      <c r="D55" s="245"/>
    </row>
    <row r="56" spans="1:4" ht="23.25">
      <c r="A56" s="244" t="s">
        <v>233</v>
      </c>
      <c r="B56" s="237">
        <v>115270</v>
      </c>
      <c r="C56" s="244"/>
      <c r="D56" s="245"/>
    </row>
    <row r="57" spans="1:4" ht="23.25">
      <c r="A57" s="244" t="s">
        <v>234</v>
      </c>
      <c r="B57" s="237">
        <v>21590</v>
      </c>
      <c r="C57" s="244"/>
      <c r="D57" s="245"/>
    </row>
    <row r="58" spans="1:4" ht="23.25">
      <c r="A58" s="244" t="s">
        <v>236</v>
      </c>
      <c r="B58" s="237">
        <v>612916</v>
      </c>
      <c r="C58" s="244"/>
      <c r="D58" s="245"/>
    </row>
    <row r="59" spans="1:4" ht="23.25">
      <c r="A59" s="244" t="s">
        <v>237</v>
      </c>
      <c r="B59" s="237">
        <v>525700</v>
      </c>
      <c r="C59" s="244"/>
      <c r="D59" s="245"/>
    </row>
    <row r="60" spans="1:4" ht="23.25">
      <c r="A60" s="244" t="s">
        <v>238</v>
      </c>
      <c r="B60" s="237">
        <v>7900</v>
      </c>
      <c r="C60" s="244"/>
      <c r="D60" s="245"/>
    </row>
    <row r="61" spans="1:4" ht="23.25">
      <c r="A61" s="244" t="s">
        <v>656</v>
      </c>
      <c r="B61" s="237">
        <v>16000</v>
      </c>
      <c r="C61" s="244"/>
      <c r="D61" s="245"/>
    </row>
    <row r="62" spans="1:4" ht="23.25">
      <c r="A62" s="244" t="s">
        <v>239</v>
      </c>
      <c r="B62" s="237">
        <v>11831.5</v>
      </c>
      <c r="C62" s="244"/>
      <c r="D62" s="245"/>
    </row>
    <row r="63" spans="1:4" ht="23.25">
      <c r="A63" s="244" t="s">
        <v>240</v>
      </c>
      <c r="B63" s="237">
        <v>0</v>
      </c>
      <c r="C63" s="244"/>
      <c r="D63" s="245"/>
    </row>
    <row r="64" spans="1:4" ht="23.25">
      <c r="A64" s="244" t="s">
        <v>241</v>
      </c>
      <c r="B64" s="237">
        <v>6420</v>
      </c>
      <c r="C64" s="244"/>
      <c r="D64" s="245"/>
    </row>
    <row r="65" spans="1:4" ht="23.25">
      <c r="A65" s="244" t="s">
        <v>242</v>
      </c>
      <c r="B65" s="237">
        <v>150000</v>
      </c>
      <c r="C65" s="244"/>
      <c r="D65" s="245"/>
    </row>
    <row r="66" spans="1:4" ht="23.25">
      <c r="A66" s="244" t="s">
        <v>243</v>
      </c>
      <c r="B66" s="237">
        <v>98000</v>
      </c>
      <c r="C66" s="244"/>
      <c r="D66" s="245"/>
    </row>
    <row r="67" spans="1:4" ht="23.25">
      <c r="A67" s="244" t="s">
        <v>657</v>
      </c>
      <c r="B67" s="237">
        <v>46291</v>
      </c>
      <c r="C67" s="244"/>
      <c r="D67" s="245"/>
    </row>
    <row r="68" spans="1:4" ht="23.25">
      <c r="A68" s="244" t="s">
        <v>244</v>
      </c>
      <c r="B68" s="237">
        <v>19600</v>
      </c>
      <c r="C68" s="261"/>
      <c r="D68" s="245"/>
    </row>
    <row r="69" spans="1:4" ht="23.25">
      <c r="A69" s="244" t="s">
        <v>248</v>
      </c>
      <c r="B69" s="237">
        <v>15000</v>
      </c>
      <c r="C69" s="244"/>
      <c r="D69" s="245"/>
    </row>
    <row r="70" spans="1:4" ht="23.25">
      <c r="A70" s="244" t="s">
        <v>249</v>
      </c>
      <c r="B70" s="237">
        <f>84000-26000</f>
        <v>58000</v>
      </c>
      <c r="C70" s="244"/>
      <c r="D70" s="245"/>
    </row>
    <row r="71" spans="1:4" ht="23.25">
      <c r="A71" s="244" t="s">
        <v>261</v>
      </c>
      <c r="B71" s="237">
        <v>13000</v>
      </c>
      <c r="C71" s="244"/>
      <c r="D71" s="245"/>
    </row>
    <row r="72" spans="1:4" ht="23.25">
      <c r="A72" s="244" t="s">
        <v>658</v>
      </c>
      <c r="B72" s="237">
        <v>27800</v>
      </c>
      <c r="C72" s="244"/>
      <c r="D72" s="245"/>
    </row>
    <row r="73" spans="1:4" ht="23.25">
      <c r="A73" s="244" t="s">
        <v>659</v>
      </c>
      <c r="B73" s="237">
        <v>63665</v>
      </c>
      <c r="C73" s="315">
        <f>SUM(B38:B73)</f>
        <v>3286478.5</v>
      </c>
      <c r="D73" s="245" t="s">
        <v>679</v>
      </c>
    </row>
    <row r="74" spans="1:4" ht="23.25">
      <c r="A74" s="259" t="s">
        <v>258</v>
      </c>
      <c r="B74" s="238">
        <v>2400</v>
      </c>
      <c r="C74" s="259"/>
      <c r="D74" s="260"/>
    </row>
    <row r="75" spans="1:4" ht="23.25">
      <c r="A75" s="244" t="s">
        <v>256</v>
      </c>
      <c r="B75" s="237">
        <f>539000+10118.99+18600</f>
        <v>567718.99</v>
      </c>
      <c r="C75" s="244"/>
      <c r="D75" s="245"/>
    </row>
    <row r="76" spans="1:4" ht="23.25">
      <c r="A76" s="244" t="s">
        <v>260</v>
      </c>
      <c r="B76" s="237">
        <v>12400</v>
      </c>
      <c r="C76" s="244"/>
      <c r="D76" s="245"/>
    </row>
    <row r="77" spans="1:4" ht="23.25">
      <c r="A77" s="244" t="s">
        <v>257</v>
      </c>
      <c r="B77" s="237">
        <v>34000</v>
      </c>
      <c r="C77" s="244"/>
      <c r="D77" s="245"/>
    </row>
    <row r="78" spans="1:4" ht="23.25">
      <c r="A78" s="244" t="s">
        <v>259</v>
      </c>
      <c r="B78" s="237">
        <v>8500</v>
      </c>
      <c r="C78" s="315">
        <f>SUM(B74:B78)</f>
        <v>625018.99</v>
      </c>
      <c r="D78" s="245" t="s">
        <v>680</v>
      </c>
    </row>
    <row r="79" spans="1:4" ht="23.25">
      <c r="A79" s="244" t="s">
        <v>235</v>
      </c>
      <c r="B79" s="237">
        <v>562610</v>
      </c>
      <c r="C79" s="315">
        <f>B79</f>
        <v>562610</v>
      </c>
      <c r="D79" s="245" t="s">
        <v>677</v>
      </c>
    </row>
    <row r="80" spans="1:6" ht="23.25">
      <c r="A80" s="244" t="s">
        <v>245</v>
      </c>
      <c r="B80" s="237">
        <v>39500</v>
      </c>
      <c r="C80" s="244"/>
      <c r="D80" s="245"/>
      <c r="F80" s="314"/>
    </row>
    <row r="81" spans="1:4" ht="23.25">
      <c r="A81" s="244" t="s">
        <v>246</v>
      </c>
      <c r="B81" s="237">
        <v>1018000</v>
      </c>
      <c r="C81" s="244"/>
      <c r="D81" s="245"/>
    </row>
    <row r="82" spans="1:4" ht="23.25">
      <c r="A82" s="244" t="s">
        <v>247</v>
      </c>
      <c r="B82" s="237">
        <v>1985000</v>
      </c>
      <c r="C82" s="244"/>
      <c r="D82" s="245"/>
    </row>
    <row r="83" spans="1:4" ht="23.25">
      <c r="A83" s="244" t="s">
        <v>220</v>
      </c>
      <c r="B83" s="237">
        <v>99000</v>
      </c>
      <c r="C83" s="244"/>
      <c r="D83" s="245"/>
    </row>
    <row r="84" spans="1:4" ht="23.25">
      <c r="A84" s="244" t="s">
        <v>250</v>
      </c>
      <c r="B84" s="237">
        <v>11000</v>
      </c>
      <c r="C84" s="244"/>
      <c r="D84" s="245"/>
    </row>
    <row r="85" spans="1:4" ht="23.25">
      <c r="A85" s="244" t="s">
        <v>673</v>
      </c>
      <c r="B85" s="237">
        <v>12000</v>
      </c>
      <c r="C85" s="244"/>
      <c r="D85" s="245"/>
    </row>
    <row r="86" spans="1:6" ht="23.25">
      <c r="A86" s="244" t="s">
        <v>674</v>
      </c>
      <c r="B86" s="237">
        <v>171500</v>
      </c>
      <c r="C86" s="315">
        <f>SUM(B80:B86)</f>
        <v>3336000</v>
      </c>
      <c r="D86" s="245" t="s">
        <v>678</v>
      </c>
      <c r="F86" s="314"/>
    </row>
    <row r="87" spans="1:4" ht="23.25">
      <c r="A87" s="244" t="s">
        <v>251</v>
      </c>
      <c r="B87" s="237">
        <v>16400</v>
      </c>
      <c r="C87" s="244"/>
      <c r="D87" s="245"/>
    </row>
    <row r="88" spans="1:4" ht="23.25">
      <c r="A88" s="244" t="s">
        <v>253</v>
      </c>
      <c r="B88" s="237">
        <v>12000</v>
      </c>
      <c r="C88" s="244"/>
      <c r="D88" s="245"/>
    </row>
    <row r="89" spans="1:4" ht="23.25">
      <c r="A89" s="244" t="s">
        <v>254</v>
      </c>
      <c r="B89" s="237">
        <v>13000</v>
      </c>
      <c r="C89" s="244"/>
      <c r="D89" s="245"/>
    </row>
    <row r="90" spans="1:4" ht="23.25">
      <c r="A90" s="244" t="s">
        <v>255</v>
      </c>
      <c r="B90" s="237">
        <v>4000</v>
      </c>
      <c r="C90" s="315">
        <f>SUM(B87:B90)</f>
        <v>45400</v>
      </c>
      <c r="D90" s="245" t="s">
        <v>676</v>
      </c>
    </row>
    <row r="91" spans="1:4" ht="23.25">
      <c r="A91" s="244" t="s">
        <v>262</v>
      </c>
      <c r="B91" s="237">
        <v>248800</v>
      </c>
      <c r="C91" s="404">
        <v>248800</v>
      </c>
      <c r="D91" s="245" t="s">
        <v>172</v>
      </c>
    </row>
    <row r="92" spans="1:4" ht="23.25">
      <c r="A92" s="244" t="s">
        <v>660</v>
      </c>
      <c r="B92" s="237">
        <v>14000</v>
      </c>
      <c r="C92" s="404">
        <v>14000</v>
      </c>
      <c r="D92" s="245" t="s">
        <v>675</v>
      </c>
    </row>
    <row r="93" spans="1:4" ht="23.25">
      <c r="A93" s="403" t="s">
        <v>3</v>
      </c>
      <c r="B93" s="402">
        <f>SUM(B38:B92)</f>
        <v>8118307.49</v>
      </c>
      <c r="C93" s="262"/>
      <c r="D93" s="245"/>
    </row>
    <row r="94" spans="1:4" ht="24" thickBot="1">
      <c r="A94" s="257" t="s">
        <v>65</v>
      </c>
      <c r="B94" s="401">
        <f>B35+B93</f>
        <v>51335175.49</v>
      </c>
      <c r="C94" s="259"/>
      <c r="D94" s="240"/>
    </row>
    <row r="95" ht="24" thickTop="1"/>
    <row r="96" ht="23.25">
      <c r="A96" s="254" t="s">
        <v>145</v>
      </c>
    </row>
    <row r="97" ht="23.25">
      <c r="A97" s="254" t="s">
        <v>146</v>
      </c>
    </row>
    <row r="98" ht="23.25">
      <c r="A98" s="254" t="s">
        <v>147</v>
      </c>
    </row>
    <row r="100" ht="23.25">
      <c r="C100" s="264"/>
    </row>
    <row r="101" ht="23.25">
      <c r="C101" s="254" t="s">
        <v>554</v>
      </c>
    </row>
    <row r="102" spans="1:4" ht="23.25">
      <c r="A102" s="254" t="s">
        <v>556</v>
      </c>
      <c r="B102" s="241" t="s">
        <v>553</v>
      </c>
      <c r="D102" s="263" t="s">
        <v>212</v>
      </c>
    </row>
    <row r="103" spans="1:4" ht="23.25">
      <c r="A103" s="254" t="s">
        <v>557</v>
      </c>
      <c r="B103" s="241" t="s">
        <v>63</v>
      </c>
      <c r="D103" s="263" t="s">
        <v>555</v>
      </c>
    </row>
  </sheetData>
  <sheetProtection/>
  <mergeCells count="4">
    <mergeCell ref="A1:D1"/>
    <mergeCell ref="A2:D2"/>
    <mergeCell ref="A3:D3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7.140625" style="254" customWidth="1"/>
    <col min="2" max="2" width="19.28125" style="233" customWidth="1"/>
    <col min="3" max="3" width="28.7109375" style="254" customWidth="1"/>
    <col min="4" max="4" width="18.8515625" style="263" customWidth="1"/>
    <col min="5" max="16384" width="9.140625" style="254" customWidth="1"/>
  </cols>
  <sheetData>
    <row r="1" spans="1:4" ht="23.25">
      <c r="A1" s="342" t="s">
        <v>6</v>
      </c>
      <c r="B1" s="342"/>
      <c r="C1" s="342"/>
      <c r="D1" s="342"/>
    </row>
    <row r="2" spans="1:4" ht="23.25">
      <c r="A2" s="343" t="s">
        <v>133</v>
      </c>
      <c r="B2" s="343"/>
      <c r="C2" s="343"/>
      <c r="D2" s="343"/>
    </row>
    <row r="3" spans="1:4" ht="23.25">
      <c r="A3" s="343" t="s">
        <v>586</v>
      </c>
      <c r="B3" s="343"/>
      <c r="C3" s="343"/>
      <c r="D3" s="343"/>
    </row>
    <row r="5" spans="1:4" s="255" customFormat="1" ht="23.25">
      <c r="A5" s="255" t="s">
        <v>139</v>
      </c>
      <c r="B5" s="234"/>
      <c r="D5" s="256"/>
    </row>
    <row r="6" spans="1:4" s="255" customFormat="1" ht="23.25">
      <c r="A6" s="235" t="s">
        <v>53</v>
      </c>
      <c r="B6" s="235" t="s">
        <v>140</v>
      </c>
      <c r="C6" s="340" t="s">
        <v>141</v>
      </c>
      <c r="D6" s="341"/>
    </row>
    <row r="7" spans="1:4" s="255" customFormat="1" ht="23.25">
      <c r="A7" s="257"/>
      <c r="B7" s="236"/>
      <c r="C7" s="242" t="s">
        <v>142</v>
      </c>
      <c r="D7" s="243" t="s">
        <v>54</v>
      </c>
    </row>
    <row r="8" spans="1:4" ht="23.25">
      <c r="A8" s="244" t="s">
        <v>143</v>
      </c>
      <c r="B8" s="237"/>
      <c r="C8" s="244"/>
      <c r="D8" s="245"/>
    </row>
    <row r="9" spans="1:4" ht="23.25">
      <c r="A9" s="244" t="s">
        <v>558</v>
      </c>
      <c r="B9" s="237">
        <v>6703324</v>
      </c>
      <c r="C9" s="244" t="s">
        <v>148</v>
      </c>
      <c r="D9" s="245">
        <f>B71-D10-D14</f>
        <v>9605489.49</v>
      </c>
    </row>
    <row r="10" spans="1:4" ht="23.25">
      <c r="A10" s="244" t="s">
        <v>214</v>
      </c>
      <c r="B10" s="237">
        <f>40858+23881.74</f>
        <v>64739.740000000005</v>
      </c>
      <c r="C10" s="244" t="s">
        <v>130</v>
      </c>
      <c r="D10" s="245">
        <f>1070000+1190500+1985000</f>
        <v>4245500</v>
      </c>
    </row>
    <row r="11" spans="1:4" ht="23.25">
      <c r="A11" s="244" t="s">
        <v>215</v>
      </c>
      <c r="B11" s="237">
        <f>318000+311640.26</f>
        <v>629640.26</v>
      </c>
      <c r="C11" s="244" t="s">
        <v>18</v>
      </c>
      <c r="D11" s="245">
        <v>0</v>
      </c>
    </row>
    <row r="12" spans="1:4" ht="23.25">
      <c r="A12" s="244" t="s">
        <v>216</v>
      </c>
      <c r="B12" s="237">
        <f>36000+44478</f>
        <v>80478</v>
      </c>
      <c r="C12" s="244" t="s">
        <v>149</v>
      </c>
      <c r="D12" s="245">
        <v>0</v>
      </c>
    </row>
    <row r="13" spans="1:4" ht="23.25">
      <c r="A13" s="244" t="s">
        <v>217</v>
      </c>
      <c r="B13" s="237">
        <v>80000</v>
      </c>
      <c r="C13" s="244" t="s">
        <v>551</v>
      </c>
      <c r="D13" s="245">
        <v>0</v>
      </c>
    </row>
    <row r="14" spans="1:4" ht="23.25">
      <c r="A14" s="244" t="s">
        <v>550</v>
      </c>
      <c r="B14" s="237">
        <v>28000</v>
      </c>
      <c r="C14" s="244" t="s">
        <v>552</v>
      </c>
      <c r="D14" s="245">
        <v>1770000</v>
      </c>
    </row>
    <row r="15" spans="1:4" ht="23.25">
      <c r="A15" s="244" t="s">
        <v>218</v>
      </c>
      <c r="B15" s="237">
        <v>100000</v>
      </c>
      <c r="C15" s="244"/>
      <c r="D15" s="245"/>
    </row>
    <row r="16" spans="1:4" ht="23.25">
      <c r="A16" s="258" t="s">
        <v>144</v>
      </c>
      <c r="B16" s="237"/>
      <c r="C16" s="244"/>
      <c r="D16" s="245"/>
    </row>
    <row r="17" spans="1:4" ht="23.25">
      <c r="A17" s="244" t="s">
        <v>559</v>
      </c>
      <c r="B17" s="237">
        <f>287750+11000+4800</f>
        <v>303550</v>
      </c>
      <c r="C17" s="244"/>
      <c r="D17" s="245"/>
    </row>
    <row r="18" spans="1:4" ht="23.25">
      <c r="A18" s="244" t="s">
        <v>560</v>
      </c>
      <c r="B18" s="237">
        <v>326410</v>
      </c>
      <c r="C18" s="244"/>
      <c r="D18" s="245"/>
    </row>
    <row r="19" spans="1:4" ht="23.25">
      <c r="A19" s="244" t="s">
        <v>219</v>
      </c>
      <c r="B19" s="237">
        <v>148430</v>
      </c>
      <c r="C19" s="244"/>
      <c r="D19" s="245"/>
    </row>
    <row r="20" spans="1:4" ht="23.25">
      <c r="A20" s="244" t="s">
        <v>220</v>
      </c>
      <c r="B20" s="237">
        <v>99000</v>
      </c>
      <c r="C20" s="244"/>
      <c r="D20" s="245"/>
    </row>
    <row r="21" spans="1:4" ht="23.25">
      <c r="A21" s="244" t="s">
        <v>221</v>
      </c>
      <c r="B21" s="237">
        <v>8342</v>
      </c>
      <c r="C21" s="244"/>
      <c r="D21" s="245"/>
    </row>
    <row r="22" spans="1:4" ht="23.25">
      <c r="A22" s="244" t="s">
        <v>222</v>
      </c>
      <c r="B22" s="237">
        <v>35000</v>
      </c>
      <c r="C22" s="244"/>
      <c r="D22" s="245"/>
    </row>
    <row r="23" spans="1:4" ht="23.25">
      <c r="A23" s="244" t="s">
        <v>223</v>
      </c>
      <c r="B23" s="237">
        <v>99000</v>
      </c>
      <c r="C23" s="244"/>
      <c r="D23" s="245"/>
    </row>
    <row r="24" spans="1:4" ht="23.25">
      <c r="A24" s="244" t="s">
        <v>252</v>
      </c>
      <c r="B24" s="237">
        <f>21000+10900</f>
        <v>31900</v>
      </c>
      <c r="C24" s="244"/>
      <c r="D24" s="245"/>
    </row>
    <row r="25" spans="1:4" ht="23.25">
      <c r="A25" s="244" t="s">
        <v>224</v>
      </c>
      <c r="B25" s="237">
        <v>58830</v>
      </c>
      <c r="C25" s="244"/>
      <c r="D25" s="245"/>
    </row>
    <row r="26" spans="1:4" ht="23.25">
      <c r="A26" s="259" t="s">
        <v>225</v>
      </c>
      <c r="B26" s="238">
        <v>3300</v>
      </c>
      <c r="C26" s="259"/>
      <c r="D26" s="260"/>
    </row>
    <row r="27" spans="1:4" ht="23.25">
      <c r="A27" s="244" t="s">
        <v>226</v>
      </c>
      <c r="B27" s="237">
        <v>95000</v>
      </c>
      <c r="C27" s="244"/>
      <c r="D27" s="245"/>
    </row>
    <row r="28" spans="1:4" ht="23.25">
      <c r="A28" s="244" t="s">
        <v>227</v>
      </c>
      <c r="B28" s="237">
        <v>20600</v>
      </c>
      <c r="C28" s="244"/>
      <c r="D28" s="245"/>
    </row>
    <row r="29" spans="1:4" ht="23.25">
      <c r="A29" s="244" t="s">
        <v>228</v>
      </c>
      <c r="B29" s="237">
        <v>49200</v>
      </c>
      <c r="C29" s="244"/>
      <c r="D29" s="245"/>
    </row>
    <row r="30" spans="1:4" ht="23.25">
      <c r="A30" s="244" t="s">
        <v>229</v>
      </c>
      <c r="B30" s="237">
        <v>10000</v>
      </c>
      <c r="C30" s="244"/>
      <c r="D30" s="245"/>
    </row>
    <row r="31" spans="1:4" ht="23.25">
      <c r="A31" s="244" t="s">
        <v>230</v>
      </c>
      <c r="B31" s="237">
        <v>87933</v>
      </c>
      <c r="C31" s="244"/>
      <c r="D31" s="245"/>
    </row>
    <row r="32" spans="1:4" ht="23.25">
      <c r="A32" s="244" t="s">
        <v>231</v>
      </c>
      <c r="B32" s="237">
        <v>8200</v>
      </c>
      <c r="C32" s="244"/>
      <c r="D32" s="245"/>
    </row>
    <row r="33" spans="1:4" ht="23.25">
      <c r="A33" s="244" t="s">
        <v>232</v>
      </c>
      <c r="B33" s="237">
        <v>168000</v>
      </c>
      <c r="C33" s="244"/>
      <c r="D33" s="245"/>
    </row>
    <row r="34" spans="1:4" ht="23.25">
      <c r="A34" s="244" t="s">
        <v>654</v>
      </c>
      <c r="B34" s="237">
        <v>0</v>
      </c>
      <c r="C34" s="261"/>
      <c r="D34" s="245"/>
    </row>
    <row r="35" spans="1:4" ht="23.25">
      <c r="A35" s="244" t="s">
        <v>655</v>
      </c>
      <c r="B35" s="237">
        <f>30790-6990</f>
        <v>23800</v>
      </c>
      <c r="C35" s="244"/>
      <c r="D35" s="245"/>
    </row>
    <row r="36" spans="1:4" ht="23.25">
      <c r="A36" s="244" t="s">
        <v>233</v>
      </c>
      <c r="B36" s="237">
        <v>115270</v>
      </c>
      <c r="C36" s="244"/>
      <c r="D36" s="245"/>
    </row>
    <row r="37" spans="1:4" ht="23.25">
      <c r="A37" s="244" t="s">
        <v>234</v>
      </c>
      <c r="B37" s="237">
        <v>21590</v>
      </c>
      <c r="C37" s="244"/>
      <c r="D37" s="245"/>
    </row>
    <row r="38" spans="1:5" s="268" customFormat="1" ht="23.25">
      <c r="A38" s="265" t="s">
        <v>235</v>
      </c>
      <c r="B38" s="266">
        <v>562610</v>
      </c>
      <c r="C38" s="265"/>
      <c r="D38" s="267"/>
      <c r="E38" s="268" t="s">
        <v>663</v>
      </c>
    </row>
    <row r="39" spans="1:4" ht="23.25">
      <c r="A39" s="244" t="s">
        <v>236</v>
      </c>
      <c r="B39" s="237">
        <v>612916</v>
      </c>
      <c r="C39" s="244"/>
      <c r="D39" s="245"/>
    </row>
    <row r="40" spans="1:4" ht="23.25">
      <c r="A40" s="244" t="s">
        <v>237</v>
      </c>
      <c r="B40" s="237">
        <v>525700</v>
      </c>
      <c r="C40" s="244"/>
      <c r="D40" s="245"/>
    </row>
    <row r="41" spans="1:4" ht="23.25">
      <c r="A41" s="244" t="s">
        <v>238</v>
      </c>
      <c r="B41" s="237">
        <v>7900</v>
      </c>
      <c r="C41" s="244"/>
      <c r="D41" s="245"/>
    </row>
    <row r="42" spans="1:4" ht="23.25">
      <c r="A42" s="244" t="s">
        <v>656</v>
      </c>
      <c r="B42" s="237">
        <v>16000</v>
      </c>
      <c r="C42" s="244"/>
      <c r="D42" s="245"/>
    </row>
    <row r="43" spans="1:4" ht="23.25">
      <c r="A43" s="244" t="s">
        <v>239</v>
      </c>
      <c r="B43" s="237">
        <v>11831.5</v>
      </c>
      <c r="C43" s="244"/>
      <c r="D43" s="245"/>
    </row>
    <row r="44" spans="1:4" ht="23.25">
      <c r="A44" s="244" t="s">
        <v>240</v>
      </c>
      <c r="B44" s="237">
        <v>0</v>
      </c>
      <c r="C44" s="244"/>
      <c r="D44" s="245"/>
    </row>
    <row r="45" spans="1:4" ht="23.25">
      <c r="A45" s="244" t="s">
        <v>241</v>
      </c>
      <c r="B45" s="237">
        <v>6420</v>
      </c>
      <c r="C45" s="244"/>
      <c r="D45" s="245"/>
    </row>
    <row r="46" spans="1:4" ht="23.25">
      <c r="A46" s="244" t="s">
        <v>242</v>
      </c>
      <c r="B46" s="237">
        <v>150000</v>
      </c>
      <c r="C46" s="244"/>
      <c r="D46" s="245"/>
    </row>
    <row r="47" spans="1:4" ht="23.25">
      <c r="A47" s="244" t="s">
        <v>243</v>
      </c>
      <c r="B47" s="237">
        <v>98000</v>
      </c>
      <c r="C47" s="244"/>
      <c r="D47" s="245"/>
    </row>
    <row r="48" spans="1:4" ht="23.25">
      <c r="A48" s="244" t="s">
        <v>657</v>
      </c>
      <c r="B48" s="237">
        <v>46291</v>
      </c>
      <c r="C48" s="244"/>
      <c r="D48" s="245"/>
    </row>
    <row r="49" spans="1:4" ht="23.25">
      <c r="A49" s="244" t="s">
        <v>244</v>
      </c>
      <c r="B49" s="237">
        <v>19600</v>
      </c>
      <c r="C49" s="261"/>
      <c r="D49" s="245"/>
    </row>
    <row r="50" spans="1:4" ht="23.25">
      <c r="A50" s="244" t="s">
        <v>245</v>
      </c>
      <c r="B50" s="237">
        <v>39500</v>
      </c>
      <c r="C50" s="244"/>
      <c r="D50" s="245"/>
    </row>
    <row r="51" spans="1:4" ht="23.25">
      <c r="A51" s="244" t="s">
        <v>246</v>
      </c>
      <c r="B51" s="237">
        <v>1018000</v>
      </c>
      <c r="C51" s="244"/>
      <c r="D51" s="245"/>
    </row>
    <row r="52" spans="1:4" ht="23.25">
      <c r="A52" s="259" t="s">
        <v>247</v>
      </c>
      <c r="B52" s="238">
        <v>1985000</v>
      </c>
      <c r="C52" s="259"/>
      <c r="D52" s="260"/>
    </row>
    <row r="53" spans="1:4" ht="23.25">
      <c r="A53" s="244" t="s">
        <v>248</v>
      </c>
      <c r="B53" s="237">
        <v>15000</v>
      </c>
      <c r="C53" s="244"/>
      <c r="D53" s="245"/>
    </row>
    <row r="54" spans="1:4" ht="23.25">
      <c r="A54" s="244" t="s">
        <v>249</v>
      </c>
      <c r="B54" s="237">
        <f>84000-26000</f>
        <v>58000</v>
      </c>
      <c r="C54" s="244"/>
      <c r="D54" s="245"/>
    </row>
    <row r="55" spans="1:4" ht="23.25">
      <c r="A55" s="244" t="s">
        <v>250</v>
      </c>
      <c r="B55" s="237">
        <v>11000</v>
      </c>
      <c r="C55" s="244"/>
      <c r="D55" s="245"/>
    </row>
    <row r="56" spans="1:4" s="246" customFormat="1" ht="23.25">
      <c r="A56" s="247" t="s">
        <v>251</v>
      </c>
      <c r="B56" s="248">
        <v>16400</v>
      </c>
      <c r="C56" s="247"/>
      <c r="D56" s="249"/>
    </row>
    <row r="57" spans="1:5" s="246" customFormat="1" ht="23.25">
      <c r="A57" s="247" t="s">
        <v>253</v>
      </c>
      <c r="B57" s="248">
        <v>12000</v>
      </c>
      <c r="C57" s="247"/>
      <c r="D57" s="249"/>
      <c r="E57" s="246" t="s">
        <v>661</v>
      </c>
    </row>
    <row r="58" spans="1:4" s="246" customFormat="1" ht="23.25">
      <c r="A58" s="247" t="s">
        <v>254</v>
      </c>
      <c r="B58" s="248">
        <v>13000</v>
      </c>
      <c r="C58" s="247"/>
      <c r="D58" s="249"/>
    </row>
    <row r="59" spans="1:4" s="246" customFormat="1" ht="23.25">
      <c r="A59" s="247" t="s">
        <v>255</v>
      </c>
      <c r="B59" s="248">
        <v>4000</v>
      </c>
      <c r="C59" s="247"/>
      <c r="D59" s="249"/>
    </row>
    <row r="60" spans="1:4" ht="23.25">
      <c r="A60" s="244" t="s">
        <v>256</v>
      </c>
      <c r="B60" s="237">
        <f>539000+10118.99+18600</f>
        <v>567718.99</v>
      </c>
      <c r="C60" s="244"/>
      <c r="D60" s="245"/>
    </row>
    <row r="61" spans="1:4" ht="23.25">
      <c r="A61" s="244" t="s">
        <v>257</v>
      </c>
      <c r="B61" s="237">
        <v>34000</v>
      </c>
      <c r="C61" s="244"/>
      <c r="D61" s="245"/>
    </row>
    <row r="62" spans="1:4" ht="23.25">
      <c r="A62" s="244" t="s">
        <v>258</v>
      </c>
      <c r="B62" s="237">
        <v>2400</v>
      </c>
      <c r="C62" s="244"/>
      <c r="D62" s="245"/>
    </row>
    <row r="63" spans="1:4" ht="23.25">
      <c r="A63" s="244" t="s">
        <v>259</v>
      </c>
      <c r="B63" s="237">
        <v>8500</v>
      </c>
      <c r="C63" s="244"/>
      <c r="D63" s="245"/>
    </row>
    <row r="64" spans="1:4" ht="23.25">
      <c r="A64" s="244" t="s">
        <v>260</v>
      </c>
      <c r="B64" s="237">
        <v>12400</v>
      </c>
      <c r="C64" s="244"/>
      <c r="D64" s="245"/>
    </row>
    <row r="65" spans="1:4" ht="23.25">
      <c r="A65" s="244" t="s">
        <v>261</v>
      </c>
      <c r="B65" s="237">
        <v>13000</v>
      </c>
      <c r="C65" s="244"/>
      <c r="D65" s="245"/>
    </row>
    <row r="66" spans="1:4" ht="23.25">
      <c r="A66" s="244" t="s">
        <v>262</v>
      </c>
      <c r="B66" s="237">
        <v>248800</v>
      </c>
      <c r="C66" s="244"/>
      <c r="D66" s="245"/>
    </row>
    <row r="67" spans="1:4" ht="23.25">
      <c r="A67" s="244" t="s">
        <v>658</v>
      </c>
      <c r="B67" s="237">
        <v>27800</v>
      </c>
      <c r="C67" s="244"/>
      <c r="D67" s="245"/>
    </row>
    <row r="68" spans="1:4" ht="23.25">
      <c r="A68" s="244" t="s">
        <v>659</v>
      </c>
      <c r="B68" s="237">
        <v>63665</v>
      </c>
      <c r="C68" s="244"/>
      <c r="D68" s="245"/>
    </row>
    <row r="69" spans="1:5" s="250" customFormat="1" ht="23.25">
      <c r="A69" s="251" t="s">
        <v>660</v>
      </c>
      <c r="B69" s="252">
        <v>14000</v>
      </c>
      <c r="C69" s="251"/>
      <c r="D69" s="253"/>
      <c r="E69" s="250" t="s">
        <v>662</v>
      </c>
    </row>
    <row r="70" spans="1:4" ht="23.25">
      <c r="A70" s="244"/>
      <c r="B70" s="237"/>
      <c r="C70" s="262"/>
      <c r="D70" s="245"/>
    </row>
    <row r="71" spans="1:4" ht="23.25">
      <c r="A71" s="257" t="s">
        <v>3</v>
      </c>
      <c r="B71" s="239">
        <f>SUM(B9:B70)</f>
        <v>15620989.49</v>
      </c>
      <c r="C71" s="259"/>
      <c r="D71" s="240">
        <f>SUM(D9:D70)</f>
        <v>15620989.49</v>
      </c>
    </row>
    <row r="73" ht="23.25">
      <c r="A73" s="254" t="s">
        <v>145</v>
      </c>
    </row>
    <row r="74" ht="23.25">
      <c r="A74" s="254" t="s">
        <v>146</v>
      </c>
    </row>
    <row r="75" ht="23.25">
      <c r="A75" s="254" t="s">
        <v>147</v>
      </c>
    </row>
    <row r="77" ht="23.25">
      <c r="C77" s="264"/>
    </row>
    <row r="78" ht="23.25">
      <c r="C78" s="254" t="s">
        <v>554</v>
      </c>
    </row>
    <row r="79" spans="1:4" ht="23.25">
      <c r="A79" s="254" t="s">
        <v>556</v>
      </c>
      <c r="B79" s="241" t="s">
        <v>553</v>
      </c>
      <c r="D79" s="263" t="s">
        <v>212</v>
      </c>
    </row>
    <row r="80" spans="1:4" ht="23.25">
      <c r="A80" s="254" t="s">
        <v>557</v>
      </c>
      <c r="B80" s="241" t="s">
        <v>63</v>
      </c>
      <c r="D80" s="263" t="s">
        <v>555</v>
      </c>
    </row>
  </sheetData>
  <sheetProtection/>
  <mergeCells count="4">
    <mergeCell ref="A1:D1"/>
    <mergeCell ref="A2:D2"/>
    <mergeCell ref="A3:D3"/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A1" sqref="A1:D80"/>
    </sheetView>
  </sheetViews>
  <sheetFormatPr defaultColWidth="9.140625" defaultRowHeight="12.75"/>
  <cols>
    <col min="1" max="1" width="37.140625" style="254" customWidth="1"/>
    <col min="2" max="2" width="19.28125" style="233" customWidth="1"/>
    <col min="3" max="3" width="28.7109375" style="254" customWidth="1"/>
    <col min="4" max="4" width="18.8515625" style="263" customWidth="1"/>
    <col min="5" max="16384" width="9.140625" style="254" customWidth="1"/>
  </cols>
  <sheetData>
    <row r="1" spans="1:4" ht="23.25">
      <c r="A1" s="342" t="s">
        <v>6</v>
      </c>
      <c r="B1" s="342"/>
      <c r="C1" s="342"/>
      <c r="D1" s="342"/>
    </row>
    <row r="2" spans="1:4" ht="23.25">
      <c r="A2" s="343" t="s">
        <v>133</v>
      </c>
      <c r="B2" s="343"/>
      <c r="C2" s="343"/>
      <c r="D2" s="343"/>
    </row>
    <row r="3" spans="1:4" ht="23.25">
      <c r="A3" s="343" t="s">
        <v>586</v>
      </c>
      <c r="B3" s="343"/>
      <c r="C3" s="343"/>
      <c r="D3" s="343"/>
    </row>
    <row r="5" spans="1:4" s="255" customFormat="1" ht="23.25">
      <c r="A5" s="255" t="s">
        <v>139</v>
      </c>
      <c r="B5" s="234"/>
      <c r="D5" s="256"/>
    </row>
    <row r="6" spans="1:4" s="255" customFormat="1" ht="23.25">
      <c r="A6" s="235" t="s">
        <v>53</v>
      </c>
      <c r="B6" s="235" t="s">
        <v>140</v>
      </c>
      <c r="C6" s="340" t="s">
        <v>141</v>
      </c>
      <c r="D6" s="341"/>
    </row>
    <row r="7" spans="1:4" s="255" customFormat="1" ht="23.25">
      <c r="A7" s="257"/>
      <c r="B7" s="236"/>
      <c r="C7" s="242" t="s">
        <v>142</v>
      </c>
      <c r="D7" s="243" t="s">
        <v>54</v>
      </c>
    </row>
    <row r="8" spans="1:4" ht="23.25">
      <c r="A8" s="244" t="s">
        <v>143</v>
      </c>
      <c r="B8" s="237"/>
      <c r="C8" s="244"/>
      <c r="D8" s="245"/>
    </row>
    <row r="9" spans="1:4" ht="23.25">
      <c r="A9" s="244" t="s">
        <v>558</v>
      </c>
      <c r="B9" s="237">
        <v>6703324</v>
      </c>
      <c r="C9" s="244" t="s">
        <v>148</v>
      </c>
      <c r="D9" s="245">
        <f>B71-D10-D14</f>
        <v>9605489.49</v>
      </c>
    </row>
    <row r="10" spans="1:4" ht="23.25">
      <c r="A10" s="244" t="s">
        <v>214</v>
      </c>
      <c r="B10" s="237">
        <f>40858+23881.74</f>
        <v>64739.740000000005</v>
      </c>
      <c r="C10" s="244" t="s">
        <v>130</v>
      </c>
      <c r="D10" s="245">
        <f>1070000+1190500+1985000</f>
        <v>4245500</v>
      </c>
    </row>
    <row r="11" spans="1:4" ht="23.25">
      <c r="A11" s="244" t="s">
        <v>215</v>
      </c>
      <c r="B11" s="237">
        <f>318000+311640.26</f>
        <v>629640.26</v>
      </c>
      <c r="C11" s="244" t="s">
        <v>18</v>
      </c>
      <c r="D11" s="245">
        <v>0</v>
      </c>
    </row>
    <row r="12" spans="1:4" ht="23.25">
      <c r="A12" s="244" t="s">
        <v>216</v>
      </c>
      <c r="B12" s="237">
        <f>36000+44478</f>
        <v>80478</v>
      </c>
      <c r="C12" s="244" t="s">
        <v>149</v>
      </c>
      <c r="D12" s="245">
        <v>0</v>
      </c>
    </row>
    <row r="13" spans="1:4" ht="23.25">
      <c r="A13" s="244" t="s">
        <v>217</v>
      </c>
      <c r="B13" s="237">
        <v>80000</v>
      </c>
      <c r="C13" s="244" t="s">
        <v>551</v>
      </c>
      <c r="D13" s="245">
        <v>0</v>
      </c>
    </row>
    <row r="14" spans="1:4" ht="23.25">
      <c r="A14" s="244" t="s">
        <v>550</v>
      </c>
      <c r="B14" s="237">
        <v>28000</v>
      </c>
      <c r="C14" s="244" t="s">
        <v>552</v>
      </c>
      <c r="D14" s="245">
        <v>1770000</v>
      </c>
    </row>
    <row r="15" spans="1:4" ht="23.25">
      <c r="A15" s="244" t="s">
        <v>218</v>
      </c>
      <c r="B15" s="237">
        <v>100000</v>
      </c>
      <c r="C15" s="244"/>
      <c r="D15" s="245"/>
    </row>
    <row r="16" spans="1:4" ht="23.25">
      <c r="A16" s="258" t="s">
        <v>144</v>
      </c>
      <c r="B16" s="237"/>
      <c r="C16" s="244"/>
      <c r="D16" s="245"/>
    </row>
    <row r="17" spans="1:4" ht="23.25">
      <c r="A17" s="244" t="s">
        <v>559</v>
      </c>
      <c r="B17" s="237">
        <f>287750+11000+4800</f>
        <v>303550</v>
      </c>
      <c r="C17" s="244"/>
      <c r="D17" s="245"/>
    </row>
    <row r="18" spans="1:4" ht="23.25">
      <c r="A18" s="244" t="s">
        <v>560</v>
      </c>
      <c r="B18" s="237">
        <v>326410</v>
      </c>
      <c r="C18" s="244"/>
      <c r="D18" s="245"/>
    </row>
    <row r="19" spans="1:4" ht="23.25">
      <c r="A19" s="244" t="s">
        <v>219</v>
      </c>
      <c r="B19" s="237">
        <v>148430</v>
      </c>
      <c r="C19" s="244"/>
      <c r="D19" s="245"/>
    </row>
    <row r="20" spans="1:4" ht="23.25">
      <c r="A20" s="244" t="s">
        <v>220</v>
      </c>
      <c r="B20" s="237">
        <v>99000</v>
      </c>
      <c r="C20" s="244"/>
      <c r="D20" s="245"/>
    </row>
    <row r="21" spans="1:4" ht="23.25">
      <c r="A21" s="244" t="s">
        <v>221</v>
      </c>
      <c r="B21" s="237">
        <v>8342</v>
      </c>
      <c r="C21" s="244"/>
      <c r="D21" s="245"/>
    </row>
    <row r="22" spans="1:4" ht="23.25">
      <c r="A22" s="244" t="s">
        <v>222</v>
      </c>
      <c r="B22" s="237">
        <v>35000</v>
      </c>
      <c r="C22" s="244"/>
      <c r="D22" s="245"/>
    </row>
    <row r="23" spans="1:4" ht="23.25">
      <c r="A23" s="244" t="s">
        <v>223</v>
      </c>
      <c r="B23" s="237">
        <v>99000</v>
      </c>
      <c r="C23" s="244"/>
      <c r="D23" s="245"/>
    </row>
    <row r="24" spans="1:4" ht="23.25">
      <c r="A24" s="244" t="s">
        <v>252</v>
      </c>
      <c r="B24" s="237">
        <f>21000+10900</f>
        <v>31900</v>
      </c>
      <c r="C24" s="244"/>
      <c r="D24" s="245"/>
    </row>
    <row r="25" spans="1:4" ht="23.25">
      <c r="A25" s="244" t="s">
        <v>224</v>
      </c>
      <c r="B25" s="237">
        <v>58830</v>
      </c>
      <c r="C25" s="244"/>
      <c r="D25" s="245"/>
    </row>
    <row r="26" spans="1:4" ht="23.25">
      <c r="A26" s="259" t="s">
        <v>225</v>
      </c>
      <c r="B26" s="238">
        <v>3300</v>
      </c>
      <c r="C26" s="259"/>
      <c r="D26" s="260"/>
    </row>
    <row r="27" spans="1:4" ht="23.25">
      <c r="A27" s="244" t="s">
        <v>226</v>
      </c>
      <c r="B27" s="237">
        <v>95000</v>
      </c>
      <c r="C27" s="244"/>
      <c r="D27" s="245"/>
    </row>
    <row r="28" spans="1:4" ht="23.25">
      <c r="A28" s="244" t="s">
        <v>227</v>
      </c>
      <c r="B28" s="237">
        <v>20600</v>
      </c>
      <c r="C28" s="244"/>
      <c r="D28" s="245"/>
    </row>
    <row r="29" spans="1:4" ht="23.25">
      <c r="A29" s="244" t="s">
        <v>228</v>
      </c>
      <c r="B29" s="237">
        <v>49200</v>
      </c>
      <c r="C29" s="244"/>
      <c r="D29" s="245"/>
    </row>
    <row r="30" spans="1:4" ht="23.25">
      <c r="A30" s="244" t="s">
        <v>229</v>
      </c>
      <c r="B30" s="237">
        <v>10000</v>
      </c>
      <c r="C30" s="244"/>
      <c r="D30" s="245"/>
    </row>
    <row r="31" spans="1:4" ht="23.25">
      <c r="A31" s="244" t="s">
        <v>230</v>
      </c>
      <c r="B31" s="237">
        <v>87933</v>
      </c>
      <c r="C31" s="244"/>
      <c r="D31" s="245"/>
    </row>
    <row r="32" spans="1:4" ht="23.25">
      <c r="A32" s="244" t="s">
        <v>231</v>
      </c>
      <c r="B32" s="237">
        <v>8200</v>
      </c>
      <c r="C32" s="244"/>
      <c r="D32" s="245"/>
    </row>
    <row r="33" spans="1:4" ht="23.25">
      <c r="A33" s="244" t="s">
        <v>232</v>
      </c>
      <c r="B33" s="237">
        <v>168000</v>
      </c>
      <c r="C33" s="244"/>
      <c r="D33" s="245"/>
    </row>
    <row r="34" spans="1:4" ht="23.25">
      <c r="A34" s="244" t="s">
        <v>654</v>
      </c>
      <c r="B34" s="237">
        <v>0</v>
      </c>
      <c r="C34" s="261"/>
      <c r="D34" s="245"/>
    </row>
    <row r="35" spans="1:4" ht="23.25">
      <c r="A35" s="244" t="s">
        <v>655</v>
      </c>
      <c r="B35" s="237">
        <f>30790-6990</f>
        <v>23800</v>
      </c>
      <c r="C35" s="244"/>
      <c r="D35" s="245"/>
    </row>
    <row r="36" spans="1:4" ht="23.25">
      <c r="A36" s="244" t="s">
        <v>233</v>
      </c>
      <c r="B36" s="237">
        <v>115270</v>
      </c>
      <c r="C36" s="244"/>
      <c r="D36" s="245"/>
    </row>
    <row r="37" spans="1:4" ht="23.25">
      <c r="A37" s="244" t="s">
        <v>234</v>
      </c>
      <c r="B37" s="237">
        <v>21590</v>
      </c>
      <c r="C37" s="244"/>
      <c r="D37" s="245"/>
    </row>
    <row r="38" spans="1:4" ht="23.25">
      <c r="A38" s="244" t="s">
        <v>235</v>
      </c>
      <c r="B38" s="237">
        <v>562610</v>
      </c>
      <c r="C38" s="244"/>
      <c r="D38" s="245"/>
    </row>
    <row r="39" spans="1:4" ht="23.25">
      <c r="A39" s="244" t="s">
        <v>236</v>
      </c>
      <c r="B39" s="237">
        <v>612916</v>
      </c>
      <c r="C39" s="244"/>
      <c r="D39" s="245"/>
    </row>
    <row r="40" spans="1:4" ht="23.25">
      <c r="A40" s="244" t="s">
        <v>237</v>
      </c>
      <c r="B40" s="237">
        <v>525700</v>
      </c>
      <c r="C40" s="244"/>
      <c r="D40" s="245"/>
    </row>
    <row r="41" spans="1:4" ht="23.25">
      <c r="A41" s="244" t="s">
        <v>238</v>
      </c>
      <c r="B41" s="237">
        <v>7900</v>
      </c>
      <c r="C41" s="244"/>
      <c r="D41" s="245"/>
    </row>
    <row r="42" spans="1:4" ht="23.25">
      <c r="A42" s="244" t="s">
        <v>656</v>
      </c>
      <c r="B42" s="237">
        <v>16000</v>
      </c>
      <c r="C42" s="244"/>
      <c r="D42" s="245"/>
    </row>
    <row r="43" spans="1:4" ht="23.25">
      <c r="A43" s="244" t="s">
        <v>239</v>
      </c>
      <c r="B43" s="237">
        <v>11831.5</v>
      </c>
      <c r="C43" s="244"/>
      <c r="D43" s="245"/>
    </row>
    <row r="44" spans="1:4" ht="23.25">
      <c r="A44" s="244" t="s">
        <v>240</v>
      </c>
      <c r="B44" s="237">
        <v>0</v>
      </c>
      <c r="C44" s="244"/>
      <c r="D44" s="245"/>
    </row>
    <row r="45" spans="1:4" ht="23.25">
      <c r="A45" s="244" t="s">
        <v>241</v>
      </c>
      <c r="B45" s="237">
        <v>6420</v>
      </c>
      <c r="C45" s="244"/>
      <c r="D45" s="245"/>
    </row>
    <row r="46" spans="1:4" ht="23.25">
      <c r="A46" s="244" t="s">
        <v>242</v>
      </c>
      <c r="B46" s="237">
        <v>150000</v>
      </c>
      <c r="C46" s="244"/>
      <c r="D46" s="245"/>
    </row>
    <row r="47" spans="1:4" ht="23.25">
      <c r="A47" s="244" t="s">
        <v>243</v>
      </c>
      <c r="B47" s="237">
        <v>98000</v>
      </c>
      <c r="C47" s="244"/>
      <c r="D47" s="245"/>
    </row>
    <row r="48" spans="1:4" ht="23.25">
      <c r="A48" s="244" t="s">
        <v>657</v>
      </c>
      <c r="B48" s="237">
        <v>46291</v>
      </c>
      <c r="C48" s="244"/>
      <c r="D48" s="245"/>
    </row>
    <row r="49" spans="1:4" ht="23.25">
      <c r="A49" s="244" t="s">
        <v>244</v>
      </c>
      <c r="B49" s="237">
        <v>19600</v>
      </c>
      <c r="C49" s="261"/>
      <c r="D49" s="245"/>
    </row>
    <row r="50" spans="1:4" ht="23.25">
      <c r="A50" s="244" t="s">
        <v>245</v>
      </c>
      <c r="B50" s="237">
        <v>39500</v>
      </c>
      <c r="C50" s="244"/>
      <c r="D50" s="245"/>
    </row>
    <row r="51" spans="1:4" ht="23.25">
      <c r="A51" s="244" t="s">
        <v>246</v>
      </c>
      <c r="B51" s="237">
        <v>1018000</v>
      </c>
      <c r="C51" s="244"/>
      <c r="D51" s="245"/>
    </row>
    <row r="52" spans="1:4" ht="23.25">
      <c r="A52" s="259" t="s">
        <v>247</v>
      </c>
      <c r="B52" s="238">
        <v>1985000</v>
      </c>
      <c r="C52" s="259"/>
      <c r="D52" s="260"/>
    </row>
    <row r="53" spans="1:4" ht="23.25">
      <c r="A53" s="244" t="s">
        <v>248</v>
      </c>
      <c r="B53" s="237">
        <v>15000</v>
      </c>
      <c r="C53" s="244"/>
      <c r="D53" s="245"/>
    </row>
    <row r="54" spans="1:4" ht="23.25">
      <c r="A54" s="244" t="s">
        <v>249</v>
      </c>
      <c r="B54" s="237">
        <f>84000-26000</f>
        <v>58000</v>
      </c>
      <c r="C54" s="244"/>
      <c r="D54" s="245"/>
    </row>
    <row r="55" spans="1:4" ht="23.25">
      <c r="A55" s="244" t="s">
        <v>250</v>
      </c>
      <c r="B55" s="237">
        <v>11000</v>
      </c>
      <c r="C55" s="244"/>
      <c r="D55" s="245"/>
    </row>
    <row r="56" spans="1:4" ht="23.25">
      <c r="A56" s="244" t="s">
        <v>251</v>
      </c>
      <c r="B56" s="237">
        <v>16400</v>
      </c>
      <c r="C56" s="244"/>
      <c r="D56" s="245"/>
    </row>
    <row r="57" spans="1:4" ht="23.25">
      <c r="A57" s="244" t="s">
        <v>253</v>
      </c>
      <c r="B57" s="237">
        <v>12000</v>
      </c>
      <c r="C57" s="244"/>
      <c r="D57" s="245"/>
    </row>
    <row r="58" spans="1:4" ht="23.25">
      <c r="A58" s="244" t="s">
        <v>254</v>
      </c>
      <c r="B58" s="237">
        <v>13000</v>
      </c>
      <c r="C58" s="244"/>
      <c r="D58" s="245"/>
    </row>
    <row r="59" spans="1:4" ht="23.25">
      <c r="A59" s="244" t="s">
        <v>255</v>
      </c>
      <c r="B59" s="237">
        <v>4000</v>
      </c>
      <c r="C59" s="244"/>
      <c r="D59" s="245"/>
    </row>
    <row r="60" spans="1:4" ht="23.25">
      <c r="A60" s="244" t="s">
        <v>256</v>
      </c>
      <c r="B60" s="237">
        <f>539000+10118.99+18600</f>
        <v>567718.99</v>
      </c>
      <c r="C60" s="244"/>
      <c r="D60" s="245"/>
    </row>
    <row r="61" spans="1:4" ht="23.25">
      <c r="A61" s="244" t="s">
        <v>257</v>
      </c>
      <c r="B61" s="237">
        <v>34000</v>
      </c>
      <c r="C61" s="244"/>
      <c r="D61" s="245"/>
    </row>
    <row r="62" spans="1:4" ht="23.25">
      <c r="A62" s="244" t="s">
        <v>258</v>
      </c>
      <c r="B62" s="237">
        <v>2400</v>
      </c>
      <c r="C62" s="244"/>
      <c r="D62" s="245"/>
    </row>
    <row r="63" spans="1:4" ht="23.25">
      <c r="A63" s="244" t="s">
        <v>259</v>
      </c>
      <c r="B63" s="237">
        <v>8500</v>
      </c>
      <c r="C63" s="244"/>
      <c r="D63" s="245"/>
    </row>
    <row r="64" spans="1:4" ht="23.25">
      <c r="A64" s="244" t="s">
        <v>260</v>
      </c>
      <c r="B64" s="237">
        <v>12400</v>
      </c>
      <c r="C64" s="244"/>
      <c r="D64" s="245"/>
    </row>
    <row r="65" spans="1:4" ht="23.25">
      <c r="A65" s="244" t="s">
        <v>261</v>
      </c>
      <c r="B65" s="237">
        <v>13000</v>
      </c>
      <c r="C65" s="244"/>
      <c r="D65" s="245"/>
    </row>
    <row r="66" spans="1:4" ht="23.25">
      <c r="A66" s="244" t="s">
        <v>262</v>
      </c>
      <c r="B66" s="237">
        <v>248800</v>
      </c>
      <c r="C66" s="244"/>
      <c r="D66" s="245"/>
    </row>
    <row r="67" spans="1:4" ht="23.25">
      <c r="A67" s="244" t="s">
        <v>658</v>
      </c>
      <c r="B67" s="237">
        <v>27800</v>
      </c>
      <c r="C67" s="244"/>
      <c r="D67" s="245"/>
    </row>
    <row r="68" spans="1:4" ht="23.25">
      <c r="A68" s="244" t="s">
        <v>659</v>
      </c>
      <c r="B68" s="237">
        <v>63665</v>
      </c>
      <c r="C68" s="244"/>
      <c r="D68" s="245"/>
    </row>
    <row r="69" spans="1:4" ht="23.25">
      <c r="A69" s="244" t="s">
        <v>660</v>
      </c>
      <c r="B69" s="237">
        <v>14000</v>
      </c>
      <c r="C69" s="244"/>
      <c r="D69" s="245"/>
    </row>
    <row r="70" spans="1:4" ht="23.25">
      <c r="A70" s="244"/>
      <c r="B70" s="237"/>
      <c r="C70" s="262"/>
      <c r="D70" s="245"/>
    </row>
    <row r="71" spans="1:4" ht="23.25">
      <c r="A71" s="257" t="s">
        <v>3</v>
      </c>
      <c r="B71" s="239">
        <f>SUM(B9:B70)</f>
        <v>15620989.49</v>
      </c>
      <c r="C71" s="259"/>
      <c r="D71" s="240">
        <f>SUM(D9:D70)</f>
        <v>15620989.49</v>
      </c>
    </row>
    <row r="73" ht="23.25">
      <c r="A73" s="254" t="s">
        <v>145</v>
      </c>
    </row>
    <row r="74" ht="23.25">
      <c r="A74" s="254" t="s">
        <v>146</v>
      </c>
    </row>
    <row r="75" ht="23.25">
      <c r="A75" s="254" t="s">
        <v>147</v>
      </c>
    </row>
    <row r="77" ht="23.25">
      <c r="C77" s="264"/>
    </row>
    <row r="78" ht="23.25">
      <c r="C78" s="254" t="s">
        <v>554</v>
      </c>
    </row>
    <row r="79" spans="1:4" ht="23.25">
      <c r="A79" s="254" t="s">
        <v>556</v>
      </c>
      <c r="B79" s="241" t="s">
        <v>553</v>
      </c>
      <c r="D79" s="263" t="s">
        <v>212</v>
      </c>
    </row>
    <row r="80" spans="1:4" ht="23.25">
      <c r="A80" s="254" t="s">
        <v>557</v>
      </c>
      <c r="B80" s="241" t="s">
        <v>63</v>
      </c>
      <c r="D80" s="263" t="s">
        <v>555</v>
      </c>
    </row>
  </sheetData>
  <sheetProtection/>
  <mergeCells count="4">
    <mergeCell ref="C6:D6"/>
    <mergeCell ref="A1:D1"/>
    <mergeCell ref="A2:D2"/>
    <mergeCell ref="A3:D3"/>
  </mergeCells>
  <printOptions/>
  <pageMargins left="0.35433070866141736" right="0.11811023622047245" top="0.33" bottom="0.76" header="0.11811023622047245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F15" sqref="F15"/>
    </sheetView>
  </sheetViews>
  <sheetFormatPr defaultColWidth="9.140625" defaultRowHeight="12.75"/>
  <cols>
    <col min="1" max="4" width="9.140625" style="83" customWidth="1"/>
    <col min="5" max="5" width="10.8515625" style="83" customWidth="1"/>
    <col min="6" max="8" width="9.140625" style="83" customWidth="1"/>
    <col min="9" max="9" width="9.28125" style="83" bestFit="1" customWidth="1"/>
    <col min="10" max="10" width="17.00390625" style="83" customWidth="1"/>
    <col min="11" max="12" width="9.140625" style="83" customWidth="1"/>
    <col min="13" max="13" width="11.57421875" style="83" customWidth="1"/>
    <col min="14" max="16384" width="9.140625" style="83" customWidth="1"/>
  </cols>
  <sheetData>
    <row r="1" spans="1:10" ht="21">
      <c r="A1" s="335" t="s">
        <v>6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21">
      <c r="A2" s="335" t="s">
        <v>133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1">
      <c r="A3" s="335" t="s">
        <v>588</v>
      </c>
      <c r="B3" s="335"/>
      <c r="C3" s="335"/>
      <c r="D3" s="335"/>
      <c r="E3" s="335"/>
      <c r="F3" s="335"/>
      <c r="G3" s="335"/>
      <c r="H3" s="335"/>
      <c r="I3" s="335"/>
      <c r="J3" s="335"/>
    </row>
    <row r="5" spans="1:4" ht="21">
      <c r="A5" s="85" t="s">
        <v>571</v>
      </c>
      <c r="B5" s="85"/>
      <c r="C5" s="85"/>
      <c r="D5" s="85"/>
    </row>
    <row r="6" spans="1:10" ht="21">
      <c r="A6" s="85"/>
      <c r="B6" s="83" t="s">
        <v>573</v>
      </c>
      <c r="C6" s="85"/>
      <c r="D6" s="85"/>
      <c r="J6" s="232" t="s">
        <v>75</v>
      </c>
    </row>
    <row r="7" spans="2:10" ht="21">
      <c r="B7" s="104" t="s">
        <v>9</v>
      </c>
      <c r="J7" s="88">
        <v>18731250.05</v>
      </c>
    </row>
    <row r="8" spans="2:10" ht="21">
      <c r="B8" s="104" t="s">
        <v>19</v>
      </c>
      <c r="J8" s="88">
        <v>6203056.8</v>
      </c>
    </row>
    <row r="9" spans="2:10" ht="21">
      <c r="B9" s="104" t="s">
        <v>20</v>
      </c>
      <c r="J9" s="88">
        <v>1015241.18</v>
      </c>
    </row>
    <row r="10" spans="2:10" ht="21">
      <c r="B10" s="104" t="s">
        <v>204</v>
      </c>
      <c r="J10" s="88">
        <v>1481070.28</v>
      </c>
    </row>
    <row r="11" spans="2:10" ht="21">
      <c r="B11" s="104" t="s">
        <v>10</v>
      </c>
      <c r="J11" s="88">
        <v>1055812.57</v>
      </c>
    </row>
    <row r="12" spans="2:10" ht="21.75" thickBot="1">
      <c r="B12" s="85" t="s">
        <v>3</v>
      </c>
      <c r="C12" s="85"/>
      <c r="D12" s="85"/>
      <c r="E12" s="85"/>
      <c r="F12" s="85"/>
      <c r="G12" s="85"/>
      <c r="H12" s="85"/>
      <c r="I12" s="85"/>
      <c r="J12" s="105">
        <f>SUM(J7:J11)</f>
        <v>28486430.880000003</v>
      </c>
    </row>
    <row r="13" ht="21">
      <c r="J13" s="106"/>
    </row>
    <row r="14" spans="1:10" ht="21">
      <c r="A14" s="85" t="s">
        <v>570</v>
      </c>
      <c r="J14" s="106"/>
    </row>
    <row r="15" spans="1:10" ht="21">
      <c r="A15" s="85"/>
      <c r="J15" s="106"/>
    </row>
    <row r="16" spans="2:10" ht="21">
      <c r="B16" s="107" t="s">
        <v>589</v>
      </c>
      <c r="J16" s="106">
        <v>670373</v>
      </c>
    </row>
    <row r="17" spans="2:10" ht="21">
      <c r="B17" s="107"/>
      <c r="J17" s="106"/>
    </row>
    <row r="18" spans="2:10" ht="21.75" thickBot="1">
      <c r="B18" s="108" t="s">
        <v>3</v>
      </c>
      <c r="C18" s="85"/>
      <c r="D18" s="85"/>
      <c r="E18" s="85"/>
      <c r="F18" s="85"/>
      <c r="G18" s="85"/>
      <c r="H18" s="85"/>
      <c r="I18" s="85"/>
      <c r="J18" s="105">
        <f>SUM(J16:J17)</f>
        <v>670373</v>
      </c>
    </row>
    <row r="19" spans="2:10" ht="21">
      <c r="B19" s="108"/>
      <c r="C19" s="85"/>
      <c r="D19" s="85"/>
      <c r="E19" s="85"/>
      <c r="F19" s="85"/>
      <c r="G19" s="85"/>
      <c r="H19" s="85"/>
      <c r="I19" s="85"/>
      <c r="J19" s="119"/>
    </row>
    <row r="20" spans="2:10" ht="21">
      <c r="B20" s="108"/>
      <c r="C20" s="85"/>
      <c r="D20" s="85"/>
      <c r="E20" s="85"/>
      <c r="F20" s="85"/>
      <c r="G20" s="85"/>
      <c r="H20" s="85"/>
      <c r="I20" s="85"/>
      <c r="J20" s="119"/>
    </row>
    <row r="22" spans="1:8" ht="21">
      <c r="A22" s="85" t="s">
        <v>572</v>
      </c>
      <c r="B22" s="85"/>
      <c r="C22" s="85"/>
      <c r="D22" s="85"/>
      <c r="G22" s="97"/>
      <c r="H22" s="97"/>
    </row>
    <row r="23" spans="1:8" ht="21">
      <c r="A23" s="85"/>
      <c r="B23" s="85"/>
      <c r="C23" s="85"/>
      <c r="D23" s="85"/>
      <c r="G23" s="97"/>
      <c r="H23" s="97"/>
    </row>
    <row r="24" spans="2:10" ht="21">
      <c r="B24" s="346" t="s">
        <v>150</v>
      </c>
      <c r="C24" s="347"/>
      <c r="D24" s="347"/>
      <c r="E24" s="364"/>
      <c r="F24" s="109" t="s">
        <v>151</v>
      </c>
      <c r="G24" s="352" t="s">
        <v>152</v>
      </c>
      <c r="H24" s="353"/>
      <c r="I24" s="346" t="s">
        <v>54</v>
      </c>
      <c r="J24" s="364"/>
    </row>
    <row r="25" spans="2:10" ht="21">
      <c r="B25" s="100" t="s">
        <v>153</v>
      </c>
      <c r="C25" s="110"/>
      <c r="D25" s="110"/>
      <c r="E25" s="110"/>
      <c r="F25" s="111">
        <v>2556</v>
      </c>
      <c r="G25" s="360">
        <v>4</v>
      </c>
      <c r="H25" s="361"/>
      <c r="I25" s="354">
        <v>136.17</v>
      </c>
      <c r="J25" s="355"/>
    </row>
    <row r="26" spans="2:10" ht="21">
      <c r="B26" s="100"/>
      <c r="C26" s="110"/>
      <c r="D26" s="110"/>
      <c r="E26" s="110"/>
      <c r="F26" s="111">
        <v>2557</v>
      </c>
      <c r="G26" s="344">
        <v>6</v>
      </c>
      <c r="H26" s="345"/>
      <c r="I26" s="117"/>
      <c r="J26" s="118">
        <v>205.59</v>
      </c>
    </row>
    <row r="27" spans="2:10" ht="21">
      <c r="B27" s="100"/>
      <c r="C27" s="110"/>
      <c r="D27" s="110"/>
      <c r="E27" s="110"/>
      <c r="F27" s="111">
        <v>2558</v>
      </c>
      <c r="G27" s="344">
        <v>12</v>
      </c>
      <c r="H27" s="345"/>
      <c r="I27" s="112"/>
      <c r="J27" s="113">
        <v>469.06</v>
      </c>
    </row>
    <row r="28" spans="2:10" ht="21">
      <c r="B28" s="100"/>
      <c r="C28" s="110"/>
      <c r="D28" s="110"/>
      <c r="E28" s="110"/>
      <c r="F28" s="111">
        <v>2559</v>
      </c>
      <c r="G28" s="344">
        <v>67</v>
      </c>
      <c r="H28" s="345"/>
      <c r="I28" s="356">
        <v>3057.82</v>
      </c>
      <c r="J28" s="357"/>
    </row>
    <row r="29" spans="2:10" ht="21">
      <c r="B29" s="102"/>
      <c r="C29" s="114"/>
      <c r="D29" s="114"/>
      <c r="E29" s="114"/>
      <c r="F29" s="115">
        <v>2560</v>
      </c>
      <c r="G29" s="362">
        <v>180</v>
      </c>
      <c r="H29" s="363"/>
      <c r="I29" s="358">
        <v>8178.94</v>
      </c>
      <c r="J29" s="359"/>
    </row>
    <row r="30" spans="2:10" ht="21">
      <c r="B30" s="346" t="s">
        <v>3</v>
      </c>
      <c r="C30" s="347"/>
      <c r="D30" s="347"/>
      <c r="E30" s="347"/>
      <c r="F30" s="116"/>
      <c r="G30" s="352">
        <f>SUM(G25:H29)</f>
        <v>269</v>
      </c>
      <c r="H30" s="353"/>
      <c r="I30" s="350">
        <f>SUM(I25:J29)</f>
        <v>12047.58</v>
      </c>
      <c r="J30" s="351"/>
    </row>
    <row r="31" spans="2:10" ht="21">
      <c r="B31" s="348" t="s">
        <v>65</v>
      </c>
      <c r="C31" s="349"/>
      <c r="D31" s="349"/>
      <c r="E31" s="349"/>
      <c r="F31" s="114"/>
      <c r="G31" s="352">
        <f>G30</f>
        <v>269</v>
      </c>
      <c r="H31" s="353"/>
      <c r="I31" s="350">
        <f>I30</f>
        <v>12047.58</v>
      </c>
      <c r="J31" s="351"/>
    </row>
    <row r="32" spans="7:8" ht="21">
      <c r="G32" s="97"/>
      <c r="H32" s="97"/>
    </row>
    <row r="36" spans="7:10" ht="21">
      <c r="G36" s="339" t="s">
        <v>211</v>
      </c>
      <c r="H36" s="339"/>
      <c r="J36" s="84"/>
    </row>
    <row r="37" spans="1:9" s="97" customFormat="1" ht="21">
      <c r="A37" s="337" t="s">
        <v>57</v>
      </c>
      <c r="B37" s="337"/>
      <c r="C37" s="96"/>
      <c r="D37" s="336" t="s">
        <v>108</v>
      </c>
      <c r="E37" s="336"/>
      <c r="I37" s="98" t="s">
        <v>212</v>
      </c>
    </row>
    <row r="38" spans="1:9" s="97" customFormat="1" ht="21">
      <c r="A38" s="338" t="s">
        <v>208</v>
      </c>
      <c r="B38" s="338"/>
      <c r="C38" s="96"/>
      <c r="D38" s="336" t="s">
        <v>63</v>
      </c>
      <c r="E38" s="336"/>
      <c r="I38" s="98" t="s">
        <v>202</v>
      </c>
    </row>
  </sheetData>
  <sheetProtection/>
  <mergeCells count="25">
    <mergeCell ref="G26:H26"/>
    <mergeCell ref="A1:J1"/>
    <mergeCell ref="A2:J2"/>
    <mergeCell ref="A3:J3"/>
    <mergeCell ref="G24:H24"/>
    <mergeCell ref="B24:E24"/>
    <mergeCell ref="I24:J24"/>
    <mergeCell ref="I30:J30"/>
    <mergeCell ref="I31:J31"/>
    <mergeCell ref="G30:H30"/>
    <mergeCell ref="G31:H31"/>
    <mergeCell ref="I25:J25"/>
    <mergeCell ref="I28:J28"/>
    <mergeCell ref="I29:J29"/>
    <mergeCell ref="G25:H25"/>
    <mergeCell ref="G28:H28"/>
    <mergeCell ref="G29:H29"/>
    <mergeCell ref="G27:H27"/>
    <mergeCell ref="G36:H36"/>
    <mergeCell ref="A37:B37"/>
    <mergeCell ref="D37:E37"/>
    <mergeCell ref="A38:B38"/>
    <mergeCell ref="D38:E38"/>
    <mergeCell ref="B30:E30"/>
    <mergeCell ref="B31:E31"/>
  </mergeCells>
  <printOptions/>
  <pageMargins left="0.34" right="0.7086614173228347" top="0.5118110236220472" bottom="0.2362204724409449" header="0.11811023622047245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2" width="9.140625" style="83" customWidth="1"/>
    <col min="3" max="3" width="27.00390625" style="83" customWidth="1"/>
    <col min="4" max="4" width="25.140625" style="83" customWidth="1"/>
    <col min="5" max="8" width="9.140625" style="83" customWidth="1"/>
    <col min="9" max="9" width="9.28125" style="83" bestFit="1" customWidth="1"/>
    <col min="10" max="10" width="15.140625" style="83" customWidth="1"/>
    <col min="11" max="16384" width="9.140625" style="83" customWidth="1"/>
  </cols>
  <sheetData>
    <row r="1" spans="1:10" ht="21">
      <c r="A1" s="365" t="s">
        <v>6</v>
      </c>
      <c r="B1" s="365"/>
      <c r="C1" s="365"/>
      <c r="D1" s="365"/>
      <c r="E1" s="365"/>
      <c r="F1" s="120"/>
      <c r="G1" s="120"/>
      <c r="H1" s="120"/>
      <c r="I1" s="120"/>
      <c r="J1" s="120"/>
    </row>
    <row r="2" spans="1:10" ht="21">
      <c r="A2" s="335" t="s">
        <v>133</v>
      </c>
      <c r="B2" s="335"/>
      <c r="C2" s="335"/>
      <c r="D2" s="335"/>
      <c r="E2" s="335"/>
      <c r="F2" s="82"/>
      <c r="G2" s="82"/>
      <c r="H2" s="82"/>
      <c r="I2" s="82"/>
      <c r="J2" s="82"/>
    </row>
    <row r="3" spans="1:10" ht="21">
      <c r="A3" s="365" t="s">
        <v>588</v>
      </c>
      <c r="B3" s="365"/>
      <c r="C3" s="365"/>
      <c r="D3" s="365"/>
      <c r="E3" s="365"/>
      <c r="F3" s="120"/>
      <c r="G3" s="120"/>
      <c r="H3" s="120"/>
      <c r="I3" s="120"/>
      <c r="J3" s="120"/>
    </row>
    <row r="5" spans="1:4" ht="21">
      <c r="A5" s="85" t="s">
        <v>574</v>
      </c>
      <c r="B5" s="85"/>
      <c r="C5" s="85"/>
      <c r="D5" s="85"/>
    </row>
    <row r="7" spans="2:4" ht="21">
      <c r="B7" s="121" t="s">
        <v>154</v>
      </c>
      <c r="C7" s="122"/>
      <c r="D7" s="122">
        <v>0</v>
      </c>
    </row>
    <row r="8" spans="2:4" ht="21">
      <c r="B8" s="121" t="s">
        <v>155</v>
      </c>
      <c r="C8" s="122"/>
      <c r="D8" s="122">
        <v>0</v>
      </c>
    </row>
    <row r="9" spans="2:4" ht="21">
      <c r="B9" s="121" t="s">
        <v>156</v>
      </c>
      <c r="C9" s="122"/>
      <c r="D9" s="122">
        <v>30338</v>
      </c>
    </row>
    <row r="10" spans="2:4" ht="21">
      <c r="B10" s="121" t="s">
        <v>157</v>
      </c>
      <c r="C10" s="122"/>
      <c r="D10" s="122">
        <v>0</v>
      </c>
    </row>
    <row r="11" spans="2:4" ht="21">
      <c r="B11" s="121" t="s">
        <v>158</v>
      </c>
      <c r="C11" s="122"/>
      <c r="D11" s="122">
        <v>0</v>
      </c>
    </row>
    <row r="12" spans="2:4" ht="21">
      <c r="B12" s="121" t="s">
        <v>159</v>
      </c>
      <c r="C12" s="122"/>
      <c r="D12" s="122">
        <v>0</v>
      </c>
    </row>
    <row r="13" spans="2:4" ht="21">
      <c r="B13" s="121" t="s">
        <v>160</v>
      </c>
      <c r="C13" s="123"/>
      <c r="D13" s="122">
        <v>0</v>
      </c>
    </row>
    <row r="14" spans="2:4" ht="21">
      <c r="B14" s="121" t="s">
        <v>161</v>
      </c>
      <c r="C14" s="123"/>
      <c r="D14" s="122">
        <v>0</v>
      </c>
    </row>
    <row r="15" spans="2:4" ht="21">
      <c r="B15" s="121" t="s">
        <v>162</v>
      </c>
      <c r="C15" s="123"/>
      <c r="D15" s="122">
        <v>0</v>
      </c>
    </row>
    <row r="16" spans="2:4" ht="21">
      <c r="B16" s="121" t="s">
        <v>163</v>
      </c>
      <c r="C16" s="123"/>
      <c r="D16" s="122">
        <v>0</v>
      </c>
    </row>
    <row r="17" spans="2:4" ht="21.75" thickBot="1">
      <c r="B17" s="124" t="s">
        <v>3</v>
      </c>
      <c r="C17" s="123"/>
      <c r="D17" s="125">
        <f>SUM(D7:D16)</f>
        <v>30338</v>
      </c>
    </row>
    <row r="18" spans="2:4" ht="21.75" thickTop="1">
      <c r="B18" s="124"/>
      <c r="C18" s="123"/>
      <c r="D18" s="123"/>
    </row>
    <row r="19" spans="2:4" ht="21">
      <c r="B19" s="124"/>
      <c r="C19" s="123"/>
      <c r="D19" s="123"/>
    </row>
    <row r="20" spans="2:4" ht="21">
      <c r="B20" s="124"/>
      <c r="C20" s="123"/>
      <c r="D20" s="123"/>
    </row>
    <row r="21" spans="2:4" ht="21">
      <c r="B21" s="124"/>
      <c r="C21" s="123"/>
      <c r="D21" s="123"/>
    </row>
    <row r="22" spans="2:4" ht="21">
      <c r="B22" s="110"/>
      <c r="C22" s="110"/>
      <c r="D22" s="110"/>
    </row>
    <row r="23" ht="21">
      <c r="D23" s="83" t="s">
        <v>211</v>
      </c>
    </row>
    <row r="24" spans="1:7" s="97" customFormat="1" ht="21">
      <c r="A24" s="337" t="s">
        <v>57</v>
      </c>
      <c r="B24" s="337"/>
      <c r="C24" s="96" t="s">
        <v>111</v>
      </c>
      <c r="D24" s="336" t="s">
        <v>212</v>
      </c>
      <c r="E24" s="336"/>
      <c r="G24" s="98"/>
    </row>
    <row r="25" spans="1:7" s="97" customFormat="1" ht="21">
      <c r="A25" s="338" t="s">
        <v>208</v>
      </c>
      <c r="B25" s="338"/>
      <c r="C25" s="96" t="s">
        <v>63</v>
      </c>
      <c r="D25" s="336" t="s">
        <v>109</v>
      </c>
      <c r="E25" s="336"/>
      <c r="G25" s="98"/>
    </row>
  </sheetData>
  <sheetProtection/>
  <mergeCells count="7">
    <mergeCell ref="A1:E1"/>
    <mergeCell ref="A2:E2"/>
    <mergeCell ref="A3:E3"/>
    <mergeCell ref="A24:B24"/>
    <mergeCell ref="D24:E24"/>
    <mergeCell ref="A25:B25"/>
    <mergeCell ref="D25:E25"/>
  </mergeCells>
  <printOptions/>
  <pageMargins left="0.82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D1">
      <selection activeCell="D20" sqref="D20:E20"/>
    </sheetView>
  </sheetViews>
  <sheetFormatPr defaultColWidth="9.140625" defaultRowHeight="12.75"/>
  <cols>
    <col min="1" max="1" width="18.421875" style="129" customWidth="1"/>
    <col min="2" max="2" width="22.28125" style="129" customWidth="1"/>
    <col min="3" max="3" width="31.00390625" style="129" customWidth="1"/>
    <col min="4" max="4" width="20.57421875" style="129" customWidth="1"/>
    <col min="5" max="5" width="27.8515625" style="127" customWidth="1"/>
    <col min="6" max="6" width="52.57421875" style="127" customWidth="1"/>
    <col min="7" max="7" width="17.140625" style="127" customWidth="1"/>
    <col min="8" max="16384" width="9.140625" style="127" customWidth="1"/>
  </cols>
  <sheetData>
    <row r="1" spans="1:8" ht="21">
      <c r="A1" s="335" t="s">
        <v>6</v>
      </c>
      <c r="B1" s="335"/>
      <c r="C1" s="335"/>
      <c r="D1" s="335"/>
      <c r="E1" s="335"/>
      <c r="F1" s="335"/>
      <c r="G1" s="335"/>
      <c r="H1" s="126"/>
    </row>
    <row r="2" spans="1:7" ht="21">
      <c r="A2" s="335" t="s">
        <v>133</v>
      </c>
      <c r="B2" s="335"/>
      <c r="C2" s="335"/>
      <c r="D2" s="335"/>
      <c r="E2" s="335"/>
      <c r="F2" s="335"/>
      <c r="G2" s="335"/>
    </row>
    <row r="3" spans="1:7" ht="21">
      <c r="A3" s="335" t="s">
        <v>588</v>
      </c>
      <c r="B3" s="335"/>
      <c r="C3" s="335"/>
      <c r="D3" s="335"/>
      <c r="E3" s="335"/>
      <c r="F3" s="335"/>
      <c r="G3" s="335"/>
    </row>
    <row r="4" ht="18.75">
      <c r="A4" s="128"/>
    </row>
    <row r="5" ht="18.75">
      <c r="A5" s="130" t="s">
        <v>575</v>
      </c>
    </row>
    <row r="6" spans="5:7" ht="18.75">
      <c r="E6" s="129"/>
      <c r="F6" s="129"/>
      <c r="G6" s="129"/>
    </row>
    <row r="7" spans="1:7" ht="18.75">
      <c r="A7" s="131" t="s">
        <v>164</v>
      </c>
      <c r="B7" s="132" t="s">
        <v>165</v>
      </c>
      <c r="C7" s="132" t="s">
        <v>166</v>
      </c>
      <c r="D7" s="132" t="s">
        <v>167</v>
      </c>
      <c r="E7" s="132" t="s">
        <v>168</v>
      </c>
      <c r="F7" s="132" t="s">
        <v>169</v>
      </c>
      <c r="G7" s="132" t="s">
        <v>54</v>
      </c>
    </row>
    <row r="8" spans="1:7" ht="18.75">
      <c r="A8" s="133" t="s">
        <v>171</v>
      </c>
      <c r="B8" s="134" t="s">
        <v>612</v>
      </c>
      <c r="C8" s="134" t="s">
        <v>170</v>
      </c>
      <c r="D8" s="134" t="s">
        <v>12</v>
      </c>
      <c r="E8" s="135" t="s">
        <v>174</v>
      </c>
      <c r="F8" s="133" t="s">
        <v>75</v>
      </c>
      <c r="G8" s="136">
        <v>7500</v>
      </c>
    </row>
    <row r="9" spans="1:7" ht="18.75">
      <c r="A9" s="133" t="s">
        <v>171</v>
      </c>
      <c r="B9" s="134" t="s">
        <v>591</v>
      </c>
      <c r="C9" s="134" t="s">
        <v>592</v>
      </c>
      <c r="D9" s="134" t="s">
        <v>12</v>
      </c>
      <c r="E9" s="135" t="s">
        <v>174</v>
      </c>
      <c r="F9" s="133" t="s">
        <v>75</v>
      </c>
      <c r="G9" s="141">
        <v>9000</v>
      </c>
    </row>
    <row r="10" spans="1:7" ht="18.75">
      <c r="A10" s="133" t="s">
        <v>171</v>
      </c>
      <c r="B10" s="134" t="s">
        <v>172</v>
      </c>
      <c r="C10" s="134" t="s">
        <v>590</v>
      </c>
      <c r="D10" s="134" t="s">
        <v>12</v>
      </c>
      <c r="E10" s="135" t="s">
        <v>174</v>
      </c>
      <c r="F10" s="133" t="s">
        <v>75</v>
      </c>
      <c r="G10" s="138">
        <v>18000</v>
      </c>
    </row>
    <row r="11" spans="1:7" ht="18.75">
      <c r="A11" s="133" t="s">
        <v>171</v>
      </c>
      <c r="B11" s="134" t="s">
        <v>172</v>
      </c>
      <c r="C11" s="134" t="s">
        <v>173</v>
      </c>
      <c r="D11" s="134" t="s">
        <v>13</v>
      </c>
      <c r="E11" s="139" t="s">
        <v>613</v>
      </c>
      <c r="F11" s="133" t="s">
        <v>75</v>
      </c>
      <c r="G11" s="141">
        <v>453398.96</v>
      </c>
    </row>
    <row r="12" spans="1:7" ht="18.75">
      <c r="A12" s="133" t="s">
        <v>171</v>
      </c>
      <c r="B12" s="134" t="s">
        <v>175</v>
      </c>
      <c r="C12" s="134" t="s">
        <v>576</v>
      </c>
      <c r="D12" s="134" t="s">
        <v>176</v>
      </c>
      <c r="E12" s="139" t="s">
        <v>577</v>
      </c>
      <c r="F12" s="140" t="s">
        <v>614</v>
      </c>
      <c r="G12" s="141">
        <v>199500</v>
      </c>
    </row>
    <row r="13" spans="1:7" ht="18.75">
      <c r="A13" s="133" t="s">
        <v>171</v>
      </c>
      <c r="B13" s="134" t="s">
        <v>175</v>
      </c>
      <c r="C13" s="134" t="s">
        <v>576</v>
      </c>
      <c r="D13" s="134" t="s">
        <v>176</v>
      </c>
      <c r="E13" s="139" t="s">
        <v>577</v>
      </c>
      <c r="F13" s="140" t="s">
        <v>615</v>
      </c>
      <c r="G13" s="141">
        <v>199000</v>
      </c>
    </row>
    <row r="14" spans="1:7" ht="18.75">
      <c r="A14" s="133" t="s">
        <v>171</v>
      </c>
      <c r="B14" s="134" t="s">
        <v>175</v>
      </c>
      <c r="C14" s="134" t="s">
        <v>576</v>
      </c>
      <c r="D14" s="134" t="s">
        <v>176</v>
      </c>
      <c r="E14" s="142" t="s">
        <v>577</v>
      </c>
      <c r="F14" s="140" t="s">
        <v>616</v>
      </c>
      <c r="G14" s="141">
        <v>199000</v>
      </c>
    </row>
    <row r="15" spans="1:7" ht="18.75">
      <c r="A15" s="143"/>
      <c r="B15" s="144"/>
      <c r="C15" s="144"/>
      <c r="D15" s="144"/>
      <c r="E15" s="145" t="s">
        <v>3</v>
      </c>
      <c r="F15" s="146"/>
      <c r="G15" s="147">
        <f>SUM(G8:G14)</f>
        <v>1085398.96</v>
      </c>
    </row>
    <row r="16" spans="1:7" ht="18.75">
      <c r="A16" s="148"/>
      <c r="B16" s="148"/>
      <c r="C16" s="148"/>
      <c r="D16" s="148"/>
      <c r="E16" s="149"/>
      <c r="F16" s="137"/>
      <c r="G16" s="150"/>
    </row>
    <row r="17" spans="1:7" ht="18.75">
      <c r="A17" s="148"/>
      <c r="B17" s="148"/>
      <c r="C17" s="148"/>
      <c r="D17" s="148"/>
      <c r="E17" s="149"/>
      <c r="F17" s="137"/>
      <c r="G17" s="150"/>
    </row>
    <row r="19" ht="18.75">
      <c r="F19" s="127" t="s">
        <v>211</v>
      </c>
    </row>
    <row r="20" spans="1:6" s="97" customFormat="1" ht="21">
      <c r="A20" s="337" t="s">
        <v>57</v>
      </c>
      <c r="B20" s="337"/>
      <c r="C20" s="96"/>
      <c r="D20" s="336" t="s">
        <v>108</v>
      </c>
      <c r="E20" s="336"/>
      <c r="F20" s="98" t="s">
        <v>212</v>
      </c>
    </row>
    <row r="21" spans="1:6" s="97" customFormat="1" ht="21">
      <c r="A21" s="338" t="s">
        <v>208</v>
      </c>
      <c r="B21" s="338"/>
      <c r="C21" s="96"/>
      <c r="D21" s="336" t="s">
        <v>63</v>
      </c>
      <c r="E21" s="336"/>
      <c r="F21" s="98" t="s">
        <v>202</v>
      </c>
    </row>
  </sheetData>
  <sheetProtection/>
  <mergeCells count="7">
    <mergeCell ref="A1:G1"/>
    <mergeCell ref="A2:G2"/>
    <mergeCell ref="A3:G3"/>
    <mergeCell ref="A20:B20"/>
    <mergeCell ref="D20:E20"/>
    <mergeCell ref="A21:B21"/>
    <mergeCell ref="D21:E21"/>
  </mergeCells>
  <printOptions/>
  <pageMargins left="0.25" right="0.196850393700787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2" width="9.140625" style="83" customWidth="1"/>
    <col min="3" max="3" width="47.28125" style="83" customWidth="1"/>
    <col min="4" max="4" width="25.140625" style="83" customWidth="1"/>
    <col min="5" max="7" width="9.140625" style="83" customWidth="1"/>
    <col min="8" max="8" width="9.28125" style="83" customWidth="1"/>
    <col min="9" max="16384" width="9.140625" style="83" customWidth="1"/>
  </cols>
  <sheetData>
    <row r="1" spans="1:8" ht="21">
      <c r="A1" s="365" t="s">
        <v>6</v>
      </c>
      <c r="B1" s="365"/>
      <c r="C1" s="365"/>
      <c r="D1" s="365"/>
      <c r="E1" s="365"/>
      <c r="F1" s="120"/>
      <c r="G1" s="120"/>
      <c r="H1" s="120"/>
    </row>
    <row r="2" spans="1:8" ht="21">
      <c r="A2" s="335" t="s">
        <v>133</v>
      </c>
      <c r="B2" s="335"/>
      <c r="C2" s="335"/>
      <c r="D2" s="335"/>
      <c r="E2" s="335"/>
      <c r="F2" s="82"/>
      <c r="G2" s="82"/>
      <c r="H2" s="82"/>
    </row>
    <row r="3" spans="1:8" ht="21">
      <c r="A3" s="365" t="s">
        <v>588</v>
      </c>
      <c r="B3" s="365"/>
      <c r="C3" s="365"/>
      <c r="D3" s="365"/>
      <c r="E3" s="365"/>
      <c r="F3" s="120"/>
      <c r="G3" s="120"/>
      <c r="H3" s="120"/>
    </row>
    <row r="5" spans="1:4" ht="21">
      <c r="A5" s="85" t="s">
        <v>578</v>
      </c>
      <c r="B5" s="85"/>
      <c r="C5" s="85"/>
      <c r="D5" s="85"/>
    </row>
    <row r="7" spans="2:4" ht="21">
      <c r="B7" s="110" t="s">
        <v>94</v>
      </c>
      <c r="C7" s="151"/>
      <c r="D7" s="88">
        <v>3532.51</v>
      </c>
    </row>
    <row r="8" spans="2:4" ht="21">
      <c r="B8" s="110" t="s">
        <v>181</v>
      </c>
      <c r="C8" s="151"/>
      <c r="D8" s="88">
        <v>376119</v>
      </c>
    </row>
    <row r="9" spans="2:4" ht="21">
      <c r="B9" s="110" t="s">
        <v>182</v>
      </c>
      <c r="C9" s="151"/>
      <c r="D9" s="88">
        <v>1045579.18</v>
      </c>
    </row>
    <row r="10" spans="2:4" ht="21">
      <c r="B10" s="110" t="s">
        <v>95</v>
      </c>
      <c r="C10" s="151"/>
      <c r="D10" s="88">
        <v>16944.63</v>
      </c>
    </row>
    <row r="11" spans="2:4" ht="21">
      <c r="B11" s="110" t="s">
        <v>96</v>
      </c>
      <c r="C11" s="151"/>
      <c r="D11" s="88">
        <v>30564.29</v>
      </c>
    </row>
    <row r="12" spans="2:4" ht="21">
      <c r="B12" s="110"/>
      <c r="C12" s="151"/>
      <c r="D12" s="88"/>
    </row>
    <row r="13" spans="2:4" ht="21">
      <c r="B13" s="110"/>
      <c r="C13" s="151"/>
      <c r="D13" s="88"/>
    </row>
    <row r="14" spans="2:4" ht="21">
      <c r="B14" s="110"/>
      <c r="C14" s="151"/>
      <c r="D14" s="88"/>
    </row>
    <row r="15" spans="2:4" ht="21.75" thickBot="1">
      <c r="B15" s="152" t="s">
        <v>3</v>
      </c>
      <c r="C15" s="151"/>
      <c r="D15" s="153">
        <f>SUM(D7:D14)</f>
        <v>1472739.6099999999</v>
      </c>
    </row>
    <row r="16" spans="2:4" ht="21.75" thickTop="1">
      <c r="B16" s="152"/>
      <c r="C16" s="151"/>
      <c r="D16" s="88"/>
    </row>
    <row r="17" spans="2:4" ht="21">
      <c r="B17" s="152"/>
      <c r="C17" s="151"/>
      <c r="D17" s="88"/>
    </row>
    <row r="18" spans="2:4" ht="21">
      <c r="B18" s="152"/>
      <c r="C18" s="151"/>
      <c r="D18" s="88"/>
    </row>
    <row r="19" spans="2:4" ht="21">
      <c r="B19" s="152"/>
      <c r="C19" s="151"/>
      <c r="D19" s="88"/>
    </row>
    <row r="20" spans="2:4" ht="21">
      <c r="B20" s="152"/>
      <c r="C20" s="151"/>
      <c r="D20" s="88"/>
    </row>
    <row r="21" spans="2:4" ht="21">
      <c r="B21" s="121"/>
      <c r="C21" s="123"/>
      <c r="D21" s="122"/>
    </row>
    <row r="22" spans="1:4" ht="21">
      <c r="A22" s="85"/>
      <c r="B22" s="121"/>
      <c r="C22" s="123"/>
      <c r="D22" s="154" t="s">
        <v>211</v>
      </c>
    </row>
    <row r="23" spans="1:5" ht="21">
      <c r="A23" s="337" t="s">
        <v>57</v>
      </c>
      <c r="B23" s="337"/>
      <c r="C23" s="96" t="s">
        <v>108</v>
      </c>
      <c r="D23" s="96" t="s">
        <v>213</v>
      </c>
      <c r="E23" s="98"/>
    </row>
    <row r="24" spans="1:5" ht="21">
      <c r="A24" s="338" t="s">
        <v>208</v>
      </c>
      <c r="B24" s="338"/>
      <c r="C24" s="96" t="s">
        <v>63</v>
      </c>
      <c r="D24" s="155" t="s">
        <v>109</v>
      </c>
      <c r="E24" s="98"/>
    </row>
    <row r="25" spans="2:4" ht="21">
      <c r="B25" s="110"/>
      <c r="C25" s="110"/>
      <c r="D25" s="110"/>
    </row>
  </sheetData>
  <sheetProtection/>
  <mergeCells count="5">
    <mergeCell ref="A1:E1"/>
    <mergeCell ref="A2:E2"/>
    <mergeCell ref="A3:E3"/>
    <mergeCell ref="A23:B23"/>
    <mergeCell ref="A24:B24"/>
  </mergeCells>
  <printOptions/>
  <pageMargins left="0.29" right="0.1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9.140625" style="83" customWidth="1"/>
    <col min="2" max="2" width="9.7109375" style="83" customWidth="1"/>
    <col min="3" max="3" width="27.00390625" style="83" customWidth="1"/>
    <col min="4" max="4" width="9.7109375" style="83" customWidth="1"/>
    <col min="5" max="5" width="15.421875" style="83" customWidth="1"/>
    <col min="6" max="6" width="14.140625" style="83" bestFit="1" customWidth="1"/>
    <col min="7" max="7" width="17.421875" style="83" customWidth="1"/>
    <col min="8" max="8" width="16.28125" style="83" customWidth="1"/>
    <col min="9" max="9" width="9.28125" style="83" bestFit="1" customWidth="1"/>
    <col min="10" max="10" width="15.140625" style="83" customWidth="1"/>
    <col min="11" max="16384" width="9.140625" style="83" customWidth="1"/>
  </cols>
  <sheetData>
    <row r="1" spans="1:10" ht="21">
      <c r="A1" s="365" t="s">
        <v>6</v>
      </c>
      <c r="B1" s="365"/>
      <c r="C1" s="365"/>
      <c r="D1" s="365"/>
      <c r="E1" s="365"/>
      <c r="F1" s="365"/>
      <c r="G1" s="365"/>
      <c r="H1" s="365"/>
      <c r="I1" s="120"/>
      <c r="J1" s="120"/>
    </row>
    <row r="2" spans="1:10" ht="21">
      <c r="A2" s="335" t="s">
        <v>133</v>
      </c>
      <c r="B2" s="335"/>
      <c r="C2" s="335"/>
      <c r="D2" s="335"/>
      <c r="E2" s="335"/>
      <c r="F2" s="335"/>
      <c r="G2" s="335"/>
      <c r="H2" s="335"/>
      <c r="I2" s="82"/>
      <c r="J2" s="82"/>
    </row>
    <row r="3" spans="1:10" ht="21">
      <c r="A3" s="365" t="s">
        <v>588</v>
      </c>
      <c r="B3" s="365"/>
      <c r="C3" s="365"/>
      <c r="D3" s="365"/>
      <c r="E3" s="365"/>
      <c r="F3" s="365"/>
      <c r="G3" s="365"/>
      <c r="H3" s="365"/>
      <c r="I3" s="120"/>
      <c r="J3" s="120"/>
    </row>
    <row r="5" spans="1:4" ht="21">
      <c r="A5" s="85" t="s">
        <v>579</v>
      </c>
      <c r="B5" s="85"/>
      <c r="C5" s="85"/>
      <c r="D5" s="85"/>
    </row>
    <row r="7" spans="1:8" ht="21">
      <c r="A7" s="83" t="s">
        <v>594</v>
      </c>
      <c r="B7" s="110"/>
      <c r="C7" s="151"/>
      <c r="D7" s="88"/>
      <c r="H7" s="84">
        <v>10270475.93</v>
      </c>
    </row>
    <row r="8" spans="2:6" ht="21">
      <c r="B8" s="110" t="s">
        <v>177</v>
      </c>
      <c r="C8" s="151"/>
      <c r="D8" s="88"/>
      <c r="E8" s="84">
        <v>6945661.71</v>
      </c>
      <c r="F8" s="84"/>
    </row>
    <row r="9" spans="2:6" ht="21">
      <c r="B9" s="110" t="s">
        <v>178</v>
      </c>
      <c r="C9" s="151"/>
      <c r="D9" s="88"/>
      <c r="E9" s="84"/>
      <c r="F9" s="84"/>
    </row>
    <row r="10" spans="2:6" ht="21">
      <c r="B10" s="110" t="s">
        <v>179</v>
      </c>
      <c r="C10" s="151"/>
      <c r="D10" s="88"/>
      <c r="E10" s="92">
        <f>E8*25/100</f>
        <v>1736415.4275</v>
      </c>
      <c r="F10" s="84"/>
    </row>
    <row r="11" spans="1:6" ht="21">
      <c r="A11" s="85" t="s">
        <v>115</v>
      </c>
      <c r="B11" s="110" t="s">
        <v>180</v>
      </c>
      <c r="C11" s="151"/>
      <c r="D11" s="88"/>
      <c r="E11" s="84"/>
      <c r="F11" s="84">
        <f>E8-E10</f>
        <v>5209246.2825</v>
      </c>
    </row>
    <row r="12" spans="1:6" ht="21">
      <c r="A12" s="85"/>
      <c r="B12" s="110" t="s">
        <v>209</v>
      </c>
      <c r="C12" s="151"/>
      <c r="D12" s="88"/>
      <c r="E12" s="84"/>
      <c r="F12" s="84">
        <v>14212.61</v>
      </c>
    </row>
    <row r="13" spans="1:8" ht="21">
      <c r="A13" s="83" t="s">
        <v>593</v>
      </c>
      <c r="B13" s="151" t="s">
        <v>581</v>
      </c>
      <c r="C13" s="151"/>
      <c r="D13" s="88"/>
      <c r="E13" s="84"/>
      <c r="F13" s="92">
        <v>2592691</v>
      </c>
      <c r="H13" s="84">
        <f>F11+F12-F13</f>
        <v>2630767.8925</v>
      </c>
    </row>
    <row r="14" spans="1:8" ht="21.75" thickBot="1">
      <c r="A14" s="83" t="s">
        <v>595</v>
      </c>
      <c r="B14" s="121"/>
      <c r="C14" s="123"/>
      <c r="D14" s="122"/>
      <c r="H14" s="156">
        <f>H7+H13</f>
        <v>12901243.8225</v>
      </c>
    </row>
    <row r="15" spans="1:4" ht="21.75" thickTop="1">
      <c r="A15" s="85"/>
      <c r="B15" s="121"/>
      <c r="C15" s="123"/>
      <c r="D15" s="122"/>
    </row>
    <row r="16" spans="1:4" ht="21">
      <c r="A16" s="85"/>
      <c r="B16" s="121"/>
      <c r="C16" s="123"/>
      <c r="D16" s="122"/>
    </row>
    <row r="17" spans="1:4" ht="21">
      <c r="A17" s="83" t="s">
        <v>596</v>
      </c>
      <c r="B17" s="124"/>
      <c r="C17" s="123"/>
      <c r="D17" s="122"/>
    </row>
    <row r="18" spans="2:7" ht="21">
      <c r="B18" s="110" t="s">
        <v>183</v>
      </c>
      <c r="C18" s="110"/>
      <c r="D18" s="110"/>
      <c r="G18" s="84">
        <v>12047.58</v>
      </c>
    </row>
    <row r="19" spans="2:7" ht="21">
      <c r="B19" s="83" t="s">
        <v>210</v>
      </c>
      <c r="G19" s="84">
        <f>H14-G18</f>
        <v>12889196.2425</v>
      </c>
    </row>
    <row r="20" ht="21.75" thickBot="1">
      <c r="G20" s="93">
        <f>SUM(G18:G19)</f>
        <v>12901243.8225</v>
      </c>
    </row>
    <row r="21" ht="21.75" thickTop="1"/>
    <row r="23" ht="21">
      <c r="A23" s="157"/>
    </row>
    <row r="25" spans="6:7" ht="21">
      <c r="F25" s="158"/>
      <c r="G25" s="159" t="s">
        <v>211</v>
      </c>
    </row>
    <row r="26" spans="1:8" ht="21">
      <c r="A26" s="337" t="s">
        <v>57</v>
      </c>
      <c r="B26" s="337"/>
      <c r="C26" s="96"/>
      <c r="D26" s="338" t="s">
        <v>108</v>
      </c>
      <c r="E26" s="338"/>
      <c r="F26" s="95"/>
      <c r="G26" s="366" t="s">
        <v>212</v>
      </c>
      <c r="H26" s="366"/>
    </row>
    <row r="27" spans="1:8" ht="21">
      <c r="A27" s="338" t="s">
        <v>208</v>
      </c>
      <c r="B27" s="338"/>
      <c r="C27" s="96"/>
      <c r="D27" s="338" t="s">
        <v>63</v>
      </c>
      <c r="E27" s="338"/>
      <c r="F27" s="95"/>
      <c r="G27" s="366" t="s">
        <v>202</v>
      </c>
      <c r="H27" s="366"/>
    </row>
  </sheetData>
  <sheetProtection/>
  <mergeCells count="9">
    <mergeCell ref="A1:H1"/>
    <mergeCell ref="A2:H2"/>
    <mergeCell ref="A3:H3"/>
    <mergeCell ref="A27:B27"/>
    <mergeCell ref="G26:H26"/>
    <mergeCell ref="G27:H27"/>
    <mergeCell ref="D26:E26"/>
    <mergeCell ref="D27:E27"/>
    <mergeCell ref="A26:B26"/>
  </mergeCells>
  <printOptions/>
  <pageMargins left="0.15748031496062992" right="0.2755905511811024" top="0.15748031496062992" bottom="0.15748031496062992" header="0.11811023622047245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KKD Windows7 V.11_x64</cp:lastModifiedBy>
  <cp:lastPrinted>2017-11-01T05:57:50Z</cp:lastPrinted>
  <dcterms:created xsi:type="dcterms:W3CDTF">2011-08-31T08:16:55Z</dcterms:created>
  <dcterms:modified xsi:type="dcterms:W3CDTF">2017-11-01T05:58:23Z</dcterms:modified>
  <cp:category/>
  <cp:version/>
  <cp:contentType/>
  <cp:contentStatus/>
</cp:coreProperties>
</file>